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Kab.Kota Baru 2011" sheetId="2" r:id="rId1"/>
    <sheet name="Komoditi Baru 2011" sheetId="1" r:id="rId2"/>
  </sheets>
  <calcPr calcId="124519"/>
</workbook>
</file>

<file path=xl/calcChain.xml><?xml version="1.0" encoding="utf-8"?>
<calcChain xmlns="http://schemas.openxmlformats.org/spreadsheetml/2006/main">
  <c r="H896" i="2"/>
  <c r="F896"/>
  <c r="H894"/>
  <c r="F894"/>
  <c r="I892"/>
  <c r="G892"/>
  <c r="H892" s="1"/>
  <c r="E892"/>
  <c r="D892"/>
  <c r="C892"/>
  <c r="F892" s="1"/>
  <c r="F883"/>
  <c r="F882"/>
  <c r="F881"/>
  <c r="F880"/>
  <c r="F879"/>
  <c r="F878"/>
  <c r="F877"/>
  <c r="F876"/>
  <c r="F875"/>
  <c r="F874"/>
  <c r="F873"/>
  <c r="F872"/>
  <c r="H871"/>
  <c r="F871"/>
  <c r="H870"/>
  <c r="F870"/>
  <c r="H869"/>
  <c r="F869"/>
  <c r="F868"/>
  <c r="H867"/>
  <c r="F867"/>
  <c r="F866"/>
  <c r="H839"/>
  <c r="F839"/>
  <c r="H837"/>
  <c r="F837"/>
  <c r="H835"/>
  <c r="F835"/>
  <c r="H833"/>
  <c r="F833"/>
  <c r="I831"/>
  <c r="H831"/>
  <c r="G831"/>
  <c r="E831"/>
  <c r="D831"/>
  <c r="C831"/>
  <c r="F831" s="1"/>
  <c r="F819"/>
  <c r="F818"/>
  <c r="H817"/>
  <c r="F817"/>
  <c r="F816"/>
  <c r="H815"/>
  <c r="F815"/>
  <c r="F814"/>
  <c r="H813"/>
  <c r="F813"/>
  <c r="F811"/>
  <c r="H810"/>
  <c r="F810"/>
  <c r="H809"/>
  <c r="F809"/>
  <c r="H808"/>
  <c r="F808"/>
  <c r="H807"/>
  <c r="F807"/>
  <c r="H806"/>
  <c r="F806"/>
  <c r="I805"/>
  <c r="H805"/>
  <c r="F805"/>
  <c r="H778"/>
  <c r="F778"/>
  <c r="H776"/>
  <c r="F776"/>
  <c r="H774"/>
  <c r="F774"/>
  <c r="H772"/>
  <c r="F772"/>
  <c r="I770"/>
  <c r="H770"/>
  <c r="G770"/>
  <c r="F770"/>
  <c r="E770"/>
  <c r="D770"/>
  <c r="C770"/>
  <c r="F768"/>
  <c r="F765"/>
  <c r="F764"/>
  <c r="F760"/>
  <c r="F759"/>
  <c r="F758"/>
  <c r="F757"/>
  <c r="F756"/>
  <c r="F755"/>
  <c r="F754"/>
  <c r="F753"/>
  <c r="F751"/>
  <c r="F750"/>
  <c r="H749"/>
  <c r="F749"/>
  <c r="H748"/>
  <c r="F748"/>
  <c r="H747"/>
  <c r="F747"/>
  <c r="H746"/>
  <c r="F746"/>
  <c r="H745"/>
  <c r="F745"/>
  <c r="F744"/>
  <c r="H717"/>
  <c r="F717"/>
  <c r="H715"/>
  <c r="F715"/>
  <c r="H713"/>
  <c r="F713"/>
  <c r="H711"/>
  <c r="F711"/>
  <c r="I709"/>
  <c r="G709"/>
  <c r="E709"/>
  <c r="C709"/>
  <c r="F695"/>
  <c r="H694"/>
  <c r="F694"/>
  <c r="F693"/>
  <c r="F692"/>
  <c r="F691"/>
  <c r="F689"/>
  <c r="H688"/>
  <c r="F688"/>
  <c r="H687"/>
  <c r="F687"/>
  <c r="H686"/>
  <c r="F686"/>
  <c r="H685"/>
  <c r="D685"/>
  <c r="D709" s="1"/>
  <c r="H684"/>
  <c r="F684"/>
  <c r="F683"/>
  <c r="H656"/>
  <c r="F656"/>
  <c r="H654"/>
  <c r="F654"/>
  <c r="H652"/>
  <c r="F652"/>
  <c r="H650"/>
  <c r="F650"/>
  <c r="I648"/>
  <c r="G648"/>
  <c r="H638"/>
  <c r="F638"/>
  <c r="F635"/>
  <c r="H634"/>
  <c r="F634"/>
  <c r="H633"/>
  <c r="F633"/>
  <c r="H632"/>
  <c r="F632"/>
  <c r="H631"/>
  <c r="F631"/>
  <c r="H630"/>
  <c r="F630"/>
  <c r="F628"/>
  <c r="H627"/>
  <c r="F627"/>
  <c r="H626"/>
  <c r="F626"/>
  <c r="H625"/>
  <c r="F625"/>
  <c r="I624"/>
  <c r="E624"/>
  <c r="E648" s="1"/>
  <c r="D624"/>
  <c r="D648" s="1"/>
  <c r="H648" s="1"/>
  <c r="C624"/>
  <c r="C648" s="1"/>
  <c r="H623"/>
  <c r="F623"/>
  <c r="H622"/>
  <c r="F622"/>
  <c r="H595"/>
  <c r="F595"/>
  <c r="H593"/>
  <c r="F593"/>
  <c r="H591"/>
  <c r="F591"/>
  <c r="H589"/>
  <c r="F589"/>
  <c r="I587"/>
  <c r="G587"/>
  <c r="H587" s="1"/>
  <c r="E587"/>
  <c r="C587"/>
  <c r="F585"/>
  <c r="F582"/>
  <c r="F575"/>
  <c r="H574"/>
  <c r="F574"/>
  <c r="F573"/>
  <c r="F572"/>
  <c r="H571"/>
  <c r="F571"/>
  <c r="F570"/>
  <c r="H569"/>
  <c r="F569"/>
  <c r="F568"/>
  <c r="F567"/>
  <c r="H566"/>
  <c r="F566"/>
  <c r="H565"/>
  <c r="F565"/>
  <c r="H564"/>
  <c r="F564"/>
  <c r="H563"/>
  <c r="F563"/>
  <c r="D563"/>
  <c r="D587" s="1"/>
  <c r="F587" s="1"/>
  <c r="H562"/>
  <c r="F562"/>
  <c r="H561"/>
  <c r="F561"/>
  <c r="H534"/>
  <c r="F534"/>
  <c r="H532"/>
  <c r="F532"/>
  <c r="H530"/>
  <c r="F530"/>
  <c r="H528"/>
  <c r="F528"/>
  <c r="I526"/>
  <c r="H526"/>
  <c r="G526"/>
  <c r="F526"/>
  <c r="E526"/>
  <c r="D526"/>
  <c r="C526"/>
  <c r="F524"/>
  <c r="F521"/>
  <c r="H520"/>
  <c r="F520"/>
  <c r="F516"/>
  <c r="H515"/>
  <c r="F515"/>
  <c r="F514"/>
  <c r="F513"/>
  <c r="F512"/>
  <c r="F511"/>
  <c r="H510"/>
  <c r="F510"/>
  <c r="F509"/>
  <c r="H508"/>
  <c r="F508"/>
  <c r="F507"/>
  <c r="F506"/>
  <c r="H505"/>
  <c r="F505"/>
  <c r="H504"/>
  <c r="F504"/>
  <c r="H503"/>
  <c r="F503"/>
  <c r="H502"/>
  <c r="F502"/>
  <c r="H501"/>
  <c r="F501"/>
  <c r="H500"/>
  <c r="F500"/>
  <c r="H473"/>
  <c r="F473"/>
  <c r="H471"/>
  <c r="F471"/>
  <c r="H469"/>
  <c r="F469"/>
  <c r="H467"/>
  <c r="F467"/>
  <c r="I463"/>
  <c r="G463"/>
  <c r="E463"/>
  <c r="D463"/>
  <c r="C463"/>
  <c r="F463" s="1"/>
  <c r="I460"/>
  <c r="H460"/>
  <c r="G460"/>
  <c r="E460"/>
  <c r="D460"/>
  <c r="C460"/>
  <c r="F460" s="1"/>
  <c r="I459"/>
  <c r="H459"/>
  <c r="G459"/>
  <c r="E459"/>
  <c r="D459"/>
  <c r="C459"/>
  <c r="F459" s="1"/>
  <c r="I456"/>
  <c r="G456"/>
  <c r="F456"/>
  <c r="E456"/>
  <c r="D456"/>
  <c r="C456"/>
  <c r="I455"/>
  <c r="G455"/>
  <c r="H455" s="1"/>
  <c r="F455"/>
  <c r="E455"/>
  <c r="D455"/>
  <c r="C455"/>
  <c r="I454"/>
  <c r="G454"/>
  <c r="H454" s="1"/>
  <c r="F454"/>
  <c r="E454"/>
  <c r="D454"/>
  <c r="C454"/>
  <c r="I453"/>
  <c r="G453"/>
  <c r="H453" s="1"/>
  <c r="E453"/>
  <c r="D453"/>
  <c r="C453"/>
  <c r="F453" s="1"/>
  <c r="I452"/>
  <c r="G452"/>
  <c r="H452" s="1"/>
  <c r="E452"/>
  <c r="D452"/>
  <c r="C452"/>
  <c r="F452" s="1"/>
  <c r="I451"/>
  <c r="H451"/>
  <c r="G451"/>
  <c r="E451"/>
  <c r="D451"/>
  <c r="C451"/>
  <c r="F451" s="1"/>
  <c r="I450"/>
  <c r="H450"/>
  <c r="G450"/>
  <c r="E450"/>
  <c r="D450"/>
  <c r="C450"/>
  <c r="F450" s="1"/>
  <c r="I449"/>
  <c r="H449"/>
  <c r="G449"/>
  <c r="F449"/>
  <c r="E449"/>
  <c r="D449"/>
  <c r="C449"/>
  <c r="I448"/>
  <c r="H448"/>
  <c r="G448"/>
  <c r="F448"/>
  <c r="E448"/>
  <c r="D448"/>
  <c r="C448"/>
  <c r="I447"/>
  <c r="G447"/>
  <c r="H447" s="1"/>
  <c r="F447"/>
  <c r="E447"/>
  <c r="D447"/>
  <c r="C447"/>
  <c r="I446"/>
  <c r="G446"/>
  <c r="H446" s="1"/>
  <c r="F446"/>
  <c r="E446"/>
  <c r="D446"/>
  <c r="C446"/>
  <c r="I445"/>
  <c r="G445"/>
  <c r="H445" s="1"/>
  <c r="E445"/>
  <c r="E465" s="1"/>
  <c r="D445"/>
  <c r="C445"/>
  <c r="F445" s="1"/>
  <c r="I444"/>
  <c r="G444"/>
  <c r="H444" s="1"/>
  <c r="E444"/>
  <c r="F444" s="1"/>
  <c r="D444"/>
  <c r="C444"/>
  <c r="I443"/>
  <c r="H443"/>
  <c r="G443"/>
  <c r="E443"/>
  <c r="F443" s="1"/>
  <c r="D443"/>
  <c r="C443"/>
  <c r="I442"/>
  <c r="H442"/>
  <c r="G442"/>
  <c r="E442"/>
  <c r="F442" s="1"/>
  <c r="D442"/>
  <c r="C442"/>
  <c r="I441"/>
  <c r="G441"/>
  <c r="E441"/>
  <c r="I440"/>
  <c r="H440"/>
  <c r="G440"/>
  <c r="F440"/>
  <c r="E440"/>
  <c r="D440"/>
  <c r="C440"/>
  <c r="G439"/>
  <c r="G465" s="1"/>
  <c r="E439"/>
  <c r="H412"/>
  <c r="F412"/>
  <c r="H410"/>
  <c r="F410"/>
  <c r="H408"/>
  <c r="F408"/>
  <c r="H406"/>
  <c r="F406"/>
  <c r="G404"/>
  <c r="H404" s="1"/>
  <c r="F404"/>
  <c r="E404"/>
  <c r="D404"/>
  <c r="C404"/>
  <c r="F399"/>
  <c r="F391"/>
  <c r="F390"/>
  <c r="F389"/>
  <c r="F386"/>
  <c r="F385"/>
  <c r="F384"/>
  <c r="H383"/>
  <c r="F383"/>
  <c r="H382"/>
  <c r="F382"/>
  <c r="H381"/>
  <c r="F381"/>
  <c r="I380"/>
  <c r="H380"/>
  <c r="F380"/>
  <c r="D380"/>
  <c r="H379"/>
  <c r="F379"/>
  <c r="I378"/>
  <c r="I404" s="1"/>
  <c r="H378"/>
  <c r="F378"/>
  <c r="H351"/>
  <c r="F351"/>
  <c r="H349"/>
  <c r="F349"/>
  <c r="H347"/>
  <c r="F347"/>
  <c r="H345"/>
  <c r="F345"/>
  <c r="I343"/>
  <c r="H343"/>
  <c r="G343"/>
  <c r="E343"/>
  <c r="D343"/>
  <c r="C343"/>
  <c r="F343" s="1"/>
  <c r="F341"/>
  <c r="F337"/>
  <c r="F333"/>
  <c r="F332"/>
  <c r="F331"/>
  <c r="F330"/>
  <c r="F329"/>
  <c r="F328"/>
  <c r="F327"/>
  <c r="F326"/>
  <c r="F325"/>
  <c r="F324"/>
  <c r="H323"/>
  <c r="F323"/>
  <c r="F322"/>
  <c r="H321"/>
  <c r="F321"/>
  <c r="F320"/>
  <c r="H318"/>
  <c r="F318"/>
  <c r="H290"/>
  <c r="F290"/>
  <c r="H288"/>
  <c r="F288"/>
  <c r="H286"/>
  <c r="F286"/>
  <c r="H284"/>
  <c r="F284"/>
  <c r="I282"/>
  <c r="G282"/>
  <c r="H282" s="1"/>
  <c r="F282"/>
  <c r="E282"/>
  <c r="D282"/>
  <c r="C282"/>
  <c r="F280"/>
  <c r="F277"/>
  <c r="F276"/>
  <c r="F273"/>
  <c r="H272"/>
  <c r="F272"/>
  <c r="H271"/>
  <c r="F271"/>
  <c r="F270"/>
  <c r="H270" s="1"/>
  <c r="F269"/>
  <c r="F268"/>
  <c r="H268" s="1"/>
  <c r="H267"/>
  <c r="F267"/>
  <c r="H266"/>
  <c r="F266"/>
  <c r="H265"/>
  <c r="F265"/>
  <c r="F264"/>
  <c r="H264" s="1"/>
  <c r="H263"/>
  <c r="F263"/>
  <c r="F262"/>
  <c r="H261"/>
  <c r="F261"/>
  <c r="H260"/>
  <c r="F260"/>
  <c r="H259"/>
  <c r="F259"/>
  <c r="F258"/>
  <c r="H257"/>
  <c r="F257"/>
  <c r="F256"/>
  <c r="H229"/>
  <c r="F229"/>
  <c r="H227"/>
  <c r="F227"/>
  <c r="H225"/>
  <c r="F225"/>
  <c r="H223"/>
  <c r="F223"/>
  <c r="I221"/>
  <c r="G221"/>
  <c r="H221" s="1"/>
  <c r="F221"/>
  <c r="E221"/>
  <c r="D221"/>
  <c r="C221"/>
  <c r="F219"/>
  <c r="F215"/>
  <c r="F209"/>
  <c r="F208"/>
  <c r="F207"/>
  <c r="F206"/>
  <c r="H205"/>
  <c r="F205"/>
  <c r="F204"/>
  <c r="F203"/>
  <c r="F200"/>
  <c r="F199"/>
  <c r="H198"/>
  <c r="F198"/>
  <c r="H196"/>
  <c r="F196"/>
  <c r="F195"/>
  <c r="H168"/>
  <c r="F168"/>
  <c r="H166"/>
  <c r="F166"/>
  <c r="H164"/>
  <c r="F164"/>
  <c r="H162"/>
  <c r="F162"/>
  <c r="I160"/>
  <c r="G160"/>
  <c r="H160" s="1"/>
  <c r="F160"/>
  <c r="E160"/>
  <c r="D160"/>
  <c r="C160"/>
  <c r="F156"/>
  <c r="F154"/>
  <c r="H149"/>
  <c r="F149"/>
  <c r="F148"/>
  <c r="F147"/>
  <c r="H145"/>
  <c r="F145"/>
  <c r="H144"/>
  <c r="F144"/>
  <c r="F143"/>
  <c r="H142"/>
  <c r="F142"/>
  <c r="F141"/>
  <c r="F140"/>
  <c r="H139"/>
  <c r="F139"/>
  <c r="H138"/>
  <c r="F138"/>
  <c r="H137"/>
  <c r="F137"/>
  <c r="H136"/>
  <c r="G136"/>
  <c r="D136"/>
  <c r="D441" s="1"/>
  <c r="H441" s="1"/>
  <c r="H135"/>
  <c r="F135"/>
  <c r="H134"/>
  <c r="F134"/>
  <c r="H107"/>
  <c r="F107"/>
  <c r="H105"/>
  <c r="F105"/>
  <c r="H103"/>
  <c r="F103"/>
  <c r="H101"/>
  <c r="F101"/>
  <c r="I99"/>
  <c r="G99"/>
  <c r="E99"/>
  <c r="C99"/>
  <c r="F97"/>
  <c r="H94"/>
  <c r="F94"/>
  <c r="F93"/>
  <c r="F88"/>
  <c r="F87"/>
  <c r="H86"/>
  <c r="F86"/>
  <c r="F85"/>
  <c r="H84"/>
  <c r="F84"/>
  <c r="H83"/>
  <c r="F83"/>
  <c r="F82"/>
  <c r="H81"/>
  <c r="F81"/>
  <c r="F80"/>
  <c r="H79"/>
  <c r="F79"/>
  <c r="H78"/>
  <c r="F78"/>
  <c r="H77"/>
  <c r="F77"/>
  <c r="H76"/>
  <c r="F76"/>
  <c r="H75"/>
  <c r="F75"/>
  <c r="H74"/>
  <c r="F74"/>
  <c r="I73"/>
  <c r="I439" s="1"/>
  <c r="I465" s="1"/>
  <c r="F73"/>
  <c r="D73"/>
  <c r="D99" s="1"/>
  <c r="H99" s="1"/>
  <c r="C73"/>
  <c r="C439" s="1"/>
  <c r="H46"/>
  <c r="F46"/>
  <c r="H44"/>
  <c r="F44"/>
  <c r="H42"/>
  <c r="F42"/>
  <c r="H40"/>
  <c r="F40"/>
  <c r="I38"/>
  <c r="G38"/>
  <c r="H38" s="1"/>
  <c r="E38"/>
  <c r="D38"/>
  <c r="C38"/>
  <c r="F38" s="1"/>
  <c r="F36"/>
  <c r="F33"/>
  <c r="F32"/>
  <c r="F28"/>
  <c r="F27"/>
  <c r="F26"/>
  <c r="F25"/>
  <c r="H24"/>
  <c r="F24"/>
  <c r="H23"/>
  <c r="F23"/>
  <c r="F22"/>
  <c r="F21"/>
  <c r="H20"/>
  <c r="F20"/>
  <c r="F19"/>
  <c r="H18"/>
  <c r="F18"/>
  <c r="H17"/>
  <c r="F17"/>
  <c r="H16"/>
  <c r="F16"/>
  <c r="H15"/>
  <c r="F15"/>
  <c r="F14"/>
  <c r="H13"/>
  <c r="F13"/>
  <c r="H12"/>
  <c r="F12"/>
  <c r="F1102" i="1"/>
  <c r="F1100"/>
  <c r="I1094"/>
  <c r="G1094"/>
  <c r="F1094"/>
  <c r="E1094"/>
  <c r="D1094"/>
  <c r="C1094"/>
  <c r="F1086"/>
  <c r="F1080"/>
  <c r="F1078"/>
  <c r="F1074"/>
  <c r="F1070"/>
  <c r="F1068"/>
  <c r="H1048"/>
  <c r="F1048"/>
  <c r="H1046"/>
  <c r="F1046"/>
  <c r="H1044"/>
  <c r="F1044"/>
  <c r="H1042"/>
  <c r="F1042"/>
  <c r="I1040"/>
  <c r="G1040"/>
  <c r="H1040" s="1"/>
  <c r="E1040"/>
  <c r="D1040"/>
  <c r="F1040" s="1"/>
  <c r="C1040"/>
  <c r="F1032"/>
  <c r="F1026"/>
  <c r="F1024"/>
  <c r="F1020"/>
  <c r="F1018"/>
  <c r="H1016"/>
  <c r="F1016"/>
  <c r="F1014"/>
  <c r="H992"/>
  <c r="F992"/>
  <c r="H990"/>
  <c r="F990"/>
  <c r="H988"/>
  <c r="F988"/>
  <c r="I984"/>
  <c r="G984"/>
  <c r="E984"/>
  <c r="D984"/>
  <c r="H984" s="1"/>
  <c r="C984"/>
  <c r="F984" s="1"/>
  <c r="F970"/>
  <c r="H968"/>
  <c r="F968"/>
  <c r="F958"/>
  <c r="H936"/>
  <c r="F936"/>
  <c r="H934"/>
  <c r="F934"/>
  <c r="H932"/>
  <c r="F932"/>
  <c r="H930"/>
  <c r="F930"/>
  <c r="I928"/>
  <c r="G928"/>
  <c r="H928" s="1"/>
  <c r="E928"/>
  <c r="D928"/>
  <c r="F928" s="1"/>
  <c r="C928"/>
  <c r="H906"/>
  <c r="F906"/>
  <c r="F904"/>
  <c r="F902"/>
  <c r="H900"/>
  <c r="F900"/>
  <c r="H880"/>
  <c r="F880"/>
  <c r="H878"/>
  <c r="F878"/>
  <c r="H876"/>
  <c r="F876"/>
  <c r="F874"/>
  <c r="I872"/>
  <c r="H872"/>
  <c r="G872"/>
  <c r="E872"/>
  <c r="D872"/>
  <c r="C872"/>
  <c r="F872" s="1"/>
  <c r="F860"/>
  <c r="F858"/>
  <c r="F856"/>
  <c r="F846"/>
  <c r="H824"/>
  <c r="F824"/>
  <c r="H822"/>
  <c r="F822"/>
  <c r="H820"/>
  <c r="F820"/>
  <c r="H818"/>
  <c r="F818"/>
  <c r="I816"/>
  <c r="G816"/>
  <c r="F816"/>
  <c r="E816"/>
  <c r="D816"/>
  <c r="H816" s="1"/>
  <c r="C816"/>
  <c r="F814"/>
  <c r="F812"/>
  <c r="F810"/>
  <c r="H788"/>
  <c r="F788"/>
  <c r="H768"/>
  <c r="F768"/>
  <c r="H766"/>
  <c r="F766"/>
  <c r="H764"/>
  <c r="F764"/>
  <c r="H762"/>
  <c r="F762"/>
  <c r="I760"/>
  <c r="G760"/>
  <c r="H760" s="1"/>
  <c r="F760"/>
  <c r="E760"/>
  <c r="D760"/>
  <c r="C760"/>
  <c r="F758"/>
  <c r="F756"/>
  <c r="F754"/>
  <c r="F752"/>
  <c r="F748"/>
  <c r="F746"/>
  <c r="F744"/>
  <c r="F742"/>
  <c r="H740"/>
  <c r="F740"/>
  <c r="F738"/>
  <c r="H736"/>
  <c r="F736"/>
  <c r="F732"/>
  <c r="H712"/>
  <c r="F712"/>
  <c r="H710"/>
  <c r="F710"/>
  <c r="H708"/>
  <c r="F708"/>
  <c r="H706"/>
  <c r="F706"/>
  <c r="I704"/>
  <c r="G704"/>
  <c r="H704" s="1"/>
  <c r="E704"/>
  <c r="D704"/>
  <c r="F704" s="1"/>
  <c r="C704"/>
  <c r="F702"/>
  <c r="F700"/>
  <c r="F698"/>
  <c r="F692"/>
  <c r="H690"/>
  <c r="F690"/>
  <c r="H688"/>
  <c r="F688"/>
  <c r="F686"/>
  <c r="F684"/>
  <c r="F680"/>
  <c r="H678"/>
  <c r="F678"/>
  <c r="H656"/>
  <c r="F656"/>
  <c r="H654"/>
  <c r="F654"/>
  <c r="H652"/>
  <c r="F652"/>
  <c r="H650"/>
  <c r="F650"/>
  <c r="I648"/>
  <c r="H648"/>
  <c r="G648"/>
  <c r="E648"/>
  <c r="D648"/>
  <c r="C648"/>
  <c r="F648" s="1"/>
  <c r="F642"/>
  <c r="H638"/>
  <c r="F638"/>
  <c r="F636"/>
  <c r="F634"/>
  <c r="H632"/>
  <c r="F632"/>
  <c r="F628"/>
  <c r="H626"/>
  <c r="F626"/>
  <c r="H624"/>
  <c r="F624"/>
  <c r="H622"/>
  <c r="F622"/>
  <c r="H601"/>
  <c r="F601"/>
  <c r="H599"/>
  <c r="F599"/>
  <c r="H597"/>
  <c r="F597"/>
  <c r="H595"/>
  <c r="F595"/>
  <c r="I593"/>
  <c r="H593"/>
  <c r="G593"/>
  <c r="E593"/>
  <c r="D593"/>
  <c r="C593"/>
  <c r="F593" s="1"/>
  <c r="F591"/>
  <c r="F589"/>
  <c r="F587"/>
  <c r="F585"/>
  <c r="F583"/>
  <c r="F581"/>
  <c r="H579"/>
  <c r="F579"/>
  <c r="H577"/>
  <c r="F577"/>
  <c r="H575"/>
  <c r="F575"/>
  <c r="H573"/>
  <c r="F573"/>
  <c r="H571"/>
  <c r="F571"/>
  <c r="H569"/>
  <c r="F569"/>
  <c r="F567"/>
  <c r="H565"/>
  <c r="F565"/>
  <c r="H545"/>
  <c r="F545"/>
  <c r="H543"/>
  <c r="F543"/>
  <c r="H541"/>
  <c r="F541"/>
  <c r="H539"/>
  <c r="F539"/>
  <c r="I537"/>
  <c r="G537"/>
  <c r="E537"/>
  <c r="D537"/>
  <c r="H537" s="1"/>
  <c r="C537"/>
  <c r="F537" s="1"/>
  <c r="F531"/>
  <c r="H529"/>
  <c r="F529"/>
  <c r="F523"/>
  <c r="H521"/>
  <c r="F521"/>
  <c r="F519"/>
  <c r="F513"/>
  <c r="F511"/>
  <c r="H490"/>
  <c r="F490"/>
  <c r="H488"/>
  <c r="F488"/>
  <c r="H486"/>
  <c r="F486"/>
  <c r="H484"/>
  <c r="F484"/>
  <c r="I482"/>
  <c r="G482"/>
  <c r="E482"/>
  <c r="D482"/>
  <c r="H482" s="1"/>
  <c r="C482"/>
  <c r="F480"/>
  <c r="F478"/>
  <c r="F476"/>
  <c r="F472"/>
  <c r="F470"/>
  <c r="H468"/>
  <c r="F468"/>
  <c r="H466"/>
  <c r="F466"/>
  <c r="F464"/>
  <c r="H462"/>
  <c r="F462"/>
  <c r="H460"/>
  <c r="F460"/>
  <c r="H458"/>
  <c r="F458"/>
  <c r="H456"/>
  <c r="F456"/>
  <c r="H454"/>
  <c r="F454"/>
  <c r="F482" s="1"/>
  <c r="H435"/>
  <c r="F435"/>
  <c r="H433"/>
  <c r="F433"/>
  <c r="H431"/>
  <c r="F431"/>
  <c r="H429"/>
  <c r="F429"/>
  <c r="I427"/>
  <c r="G427"/>
  <c r="H427" s="1"/>
  <c r="E427"/>
  <c r="D427"/>
  <c r="F427" s="1"/>
  <c r="C427"/>
  <c r="F421"/>
  <c r="F415"/>
  <c r="F403"/>
  <c r="F399"/>
  <c r="H380"/>
  <c r="F380"/>
  <c r="H378"/>
  <c r="F378"/>
  <c r="H376"/>
  <c r="F376"/>
  <c r="H374"/>
  <c r="F374"/>
  <c r="I372"/>
  <c r="G372"/>
  <c r="H372" s="1"/>
  <c r="F372"/>
  <c r="E372"/>
  <c r="D372"/>
  <c r="C372"/>
  <c r="H370"/>
  <c r="F370"/>
  <c r="F368"/>
  <c r="F366"/>
  <c r="F364"/>
  <c r="F362"/>
  <c r="F360"/>
  <c r="F356"/>
  <c r="F354"/>
  <c r="F352"/>
  <c r="F350"/>
  <c r="H348"/>
  <c r="F348"/>
  <c r="H346"/>
  <c r="F346"/>
  <c r="F344"/>
  <c r="H324"/>
  <c r="F324"/>
  <c r="H322"/>
  <c r="F322"/>
  <c r="H320"/>
  <c r="F320"/>
  <c r="H318"/>
  <c r="F318"/>
  <c r="I316"/>
  <c r="H316"/>
  <c r="G316"/>
  <c r="F316"/>
  <c r="E316"/>
  <c r="D316"/>
  <c r="C316"/>
  <c r="H314"/>
  <c r="F314"/>
  <c r="H312"/>
  <c r="F312"/>
  <c r="H310"/>
  <c r="F310"/>
  <c r="H308"/>
  <c r="F308"/>
  <c r="H306"/>
  <c r="F306"/>
  <c r="H304"/>
  <c r="F304"/>
  <c r="H302"/>
  <c r="F302"/>
  <c r="H300"/>
  <c r="F300"/>
  <c r="F298"/>
  <c r="H296"/>
  <c r="F296"/>
  <c r="H294"/>
  <c r="F294"/>
  <c r="H292"/>
  <c r="F292"/>
  <c r="H290"/>
  <c r="F290"/>
  <c r="H288"/>
  <c r="F288"/>
  <c r="H268"/>
  <c r="F268"/>
  <c r="H266"/>
  <c r="F266"/>
  <c r="H264"/>
  <c r="F264"/>
  <c r="H262"/>
  <c r="F262"/>
  <c r="I260"/>
  <c r="H260"/>
  <c r="G260"/>
  <c r="E260"/>
  <c r="D260"/>
  <c r="C260"/>
  <c r="F260" s="1"/>
  <c r="H256"/>
  <c r="F256"/>
  <c r="H254"/>
  <c r="F254"/>
  <c r="H252"/>
  <c r="F252"/>
  <c r="H250"/>
  <c r="F250"/>
  <c r="H248"/>
  <c r="F248"/>
  <c r="H246"/>
  <c r="F246"/>
  <c r="H244"/>
  <c r="F244"/>
  <c r="H242"/>
  <c r="F242"/>
  <c r="H240"/>
  <c r="F240"/>
  <c r="H238"/>
  <c r="F238"/>
  <c r="H236"/>
  <c r="F236"/>
  <c r="H234"/>
  <c r="F234"/>
  <c r="H232"/>
  <c r="F232"/>
  <c r="H213"/>
  <c r="F213"/>
  <c r="H211"/>
  <c r="F211"/>
  <c r="H209"/>
  <c r="F209"/>
  <c r="H207"/>
  <c r="F207"/>
  <c r="I205"/>
  <c r="G205"/>
  <c r="E205"/>
  <c r="D205"/>
  <c r="H205" s="1"/>
  <c r="C205"/>
  <c r="F205" s="1"/>
  <c r="F203"/>
  <c r="H201"/>
  <c r="F201"/>
  <c r="H199"/>
  <c r="F199"/>
  <c r="H197"/>
  <c r="F197"/>
  <c r="H195"/>
  <c r="F195"/>
  <c r="H193"/>
  <c r="F193"/>
  <c r="H191"/>
  <c r="F191"/>
  <c r="H189"/>
  <c r="F189"/>
  <c r="F187"/>
  <c r="H185"/>
  <c r="F185"/>
  <c r="H183"/>
  <c r="F183"/>
  <c r="H181"/>
  <c r="F181"/>
  <c r="H179"/>
  <c r="F179"/>
  <c r="H177"/>
  <c r="F177"/>
  <c r="R157"/>
  <c r="H157"/>
  <c r="F157"/>
  <c r="H155"/>
  <c r="F155"/>
  <c r="H153"/>
  <c r="F153"/>
  <c r="H151"/>
  <c r="F151"/>
  <c r="E149"/>
  <c r="F145"/>
  <c r="H143"/>
  <c r="C143"/>
  <c r="F143" s="1"/>
  <c r="F141"/>
  <c r="H139"/>
  <c r="C139"/>
  <c r="F139" s="1"/>
  <c r="H137"/>
  <c r="F137"/>
  <c r="C137"/>
  <c r="I135"/>
  <c r="I149" s="1"/>
  <c r="H135"/>
  <c r="G135"/>
  <c r="G149" s="1"/>
  <c r="D135"/>
  <c r="D149" s="1"/>
  <c r="C135"/>
  <c r="F135" s="1"/>
  <c r="H133"/>
  <c r="C133"/>
  <c r="F133" s="1"/>
  <c r="H129"/>
  <c r="F129"/>
  <c r="C129"/>
  <c r="H127"/>
  <c r="F127"/>
  <c r="C127"/>
  <c r="H125"/>
  <c r="C125"/>
  <c r="F125" s="1"/>
  <c r="F123"/>
  <c r="H121"/>
  <c r="F121"/>
  <c r="H102"/>
  <c r="F102"/>
  <c r="H100"/>
  <c r="F100"/>
  <c r="H98"/>
  <c r="F98"/>
  <c r="H96"/>
  <c r="F96"/>
  <c r="I94"/>
  <c r="G94"/>
  <c r="H94" s="1"/>
  <c r="E94"/>
  <c r="D94"/>
  <c r="C94"/>
  <c r="F94" s="1"/>
  <c r="H92"/>
  <c r="F92"/>
  <c r="H90"/>
  <c r="F90"/>
  <c r="H88"/>
  <c r="F88"/>
  <c r="H86"/>
  <c r="F86"/>
  <c r="H84"/>
  <c r="F84"/>
  <c r="H82"/>
  <c r="F82"/>
  <c r="H80"/>
  <c r="F80"/>
  <c r="H78"/>
  <c r="F78"/>
  <c r="H76"/>
  <c r="F76"/>
  <c r="H74"/>
  <c r="F74"/>
  <c r="H72"/>
  <c r="F72"/>
  <c r="H70"/>
  <c r="F70"/>
  <c r="H68"/>
  <c r="F68"/>
  <c r="H66"/>
  <c r="F66"/>
  <c r="H46"/>
  <c r="F46"/>
  <c r="H44"/>
  <c r="F44"/>
  <c r="H42"/>
  <c r="F42"/>
  <c r="H40"/>
  <c r="F40"/>
  <c r="F36"/>
  <c r="H34"/>
  <c r="F34"/>
  <c r="F32"/>
  <c r="F30"/>
  <c r="F28"/>
  <c r="I26"/>
  <c r="H26"/>
  <c r="G26"/>
  <c r="C26"/>
  <c r="F26" s="1"/>
  <c r="I24"/>
  <c r="G24"/>
  <c r="H24" s="1"/>
  <c r="F24"/>
  <c r="E24"/>
  <c r="D24"/>
  <c r="C24"/>
  <c r="I22"/>
  <c r="H22"/>
  <c r="G22"/>
  <c r="F22"/>
  <c r="E22"/>
  <c r="D22"/>
  <c r="C22"/>
  <c r="F20"/>
  <c r="H18"/>
  <c r="F18"/>
  <c r="H16"/>
  <c r="F16"/>
  <c r="I14"/>
  <c r="I38" s="1"/>
  <c r="G14"/>
  <c r="E14"/>
  <c r="E38" s="1"/>
  <c r="D14"/>
  <c r="F14" s="1"/>
  <c r="C14"/>
  <c r="C38" s="1"/>
  <c r="H12"/>
  <c r="F12"/>
  <c r="H10"/>
  <c r="F10"/>
  <c r="F439" i="2" l="1"/>
  <c r="C465"/>
  <c r="F465" s="1"/>
  <c r="F648"/>
  <c r="H709"/>
  <c r="F709"/>
  <c r="F99"/>
  <c r="F136"/>
  <c r="F685"/>
  <c r="H624"/>
  <c r="D439"/>
  <c r="D465" s="1"/>
  <c r="H465" s="1"/>
  <c r="C441"/>
  <c r="F441" s="1"/>
  <c r="F624"/>
  <c r="H73"/>
  <c r="H149" i="1"/>
  <c r="F38"/>
  <c r="G38"/>
  <c r="H38" s="1"/>
  <c r="H14"/>
  <c r="D38"/>
  <c r="C149"/>
  <c r="F149" s="1"/>
  <c r="H439" i="2" l="1"/>
</calcChain>
</file>

<file path=xl/sharedStrings.xml><?xml version="1.0" encoding="utf-8"?>
<sst xmlns="http://schemas.openxmlformats.org/spreadsheetml/2006/main" count="1908" uniqueCount="200">
  <si>
    <t>Tabel 23.</t>
  </si>
  <si>
    <t>Luas Areal, Produksi dan Produktivitas</t>
  </si>
  <si>
    <t>Tanaman Karet di Kalimantan Timur</t>
  </si>
  <si>
    <t>Tahun</t>
  </si>
  <si>
    <t xml:space="preserve">: 2011 </t>
  </si>
  <si>
    <t>Luas Areal ( Ha )</t>
  </si>
  <si>
    <t>Jumlah</t>
  </si>
  <si>
    <t>Produksi</t>
  </si>
  <si>
    <t>Rata- Rata</t>
  </si>
  <si>
    <t>Tenaga Kerja</t>
  </si>
  <si>
    <t>No</t>
  </si>
  <si>
    <t>Kabupaten / Kota</t>
  </si>
  <si>
    <t>TBM</t>
  </si>
  <si>
    <t>TM</t>
  </si>
  <si>
    <t>TT/TR</t>
  </si>
  <si>
    <t>( Ha )</t>
  </si>
  <si>
    <t>(Ton)</t>
  </si>
  <si>
    <t>Perkebunan</t>
  </si>
  <si>
    <t>( Kg/Ha )</t>
  </si>
  <si>
    <t>(TKP)</t>
  </si>
  <si>
    <t>Samarinda</t>
  </si>
  <si>
    <t>2.</t>
  </si>
  <si>
    <t>Balikpapan</t>
  </si>
  <si>
    <t>3.</t>
  </si>
  <si>
    <t xml:space="preserve">Kutai Kartanegara </t>
  </si>
  <si>
    <t>4.</t>
  </si>
  <si>
    <t xml:space="preserve">Kutai Barat </t>
  </si>
  <si>
    <t>5.</t>
  </si>
  <si>
    <t xml:space="preserve">Kutai Timur </t>
  </si>
  <si>
    <t>6.</t>
  </si>
  <si>
    <t>Bontang</t>
  </si>
  <si>
    <t>7.</t>
  </si>
  <si>
    <t xml:space="preserve">Paser   </t>
  </si>
  <si>
    <t>8.</t>
  </si>
  <si>
    <t xml:space="preserve">Penajam (P.U) </t>
  </si>
  <si>
    <t>9.</t>
  </si>
  <si>
    <t>Berau</t>
  </si>
  <si>
    <t>10.</t>
  </si>
  <si>
    <t>Bulungan</t>
  </si>
  <si>
    <t>11.</t>
  </si>
  <si>
    <t>Malinau</t>
  </si>
  <si>
    <t>12.</t>
  </si>
  <si>
    <t>Nunukan</t>
  </si>
  <si>
    <t>13.</t>
  </si>
  <si>
    <t>Tana Tidung</t>
  </si>
  <si>
    <t>14.</t>
  </si>
  <si>
    <t>Tarakan</t>
  </si>
  <si>
    <t xml:space="preserve">Jumlah 2011 </t>
  </si>
  <si>
    <t>2010</t>
  </si>
  <si>
    <t>2009</t>
  </si>
  <si>
    <t>2008</t>
  </si>
  <si>
    <t>2007</t>
  </si>
  <si>
    <t>Sumber : Dinas Perkebunan Provinsi Kalimantan Timur (2012)</t>
  </si>
  <si>
    <t>23</t>
  </si>
  <si>
    <t>Tabel 24.</t>
  </si>
  <si>
    <t>Tanaman Kelapa Dalam di Kalimantan Timur</t>
  </si>
  <si>
    <t>( Ton )</t>
  </si>
  <si>
    <t xml:space="preserve">Balikpapan </t>
  </si>
  <si>
    <t>Kutai Kartanegara</t>
  </si>
  <si>
    <t>Kutai Barat</t>
  </si>
  <si>
    <t>Kutai Timur</t>
  </si>
  <si>
    <t>24</t>
  </si>
  <si>
    <t>Tabel 25.</t>
  </si>
  <si>
    <t>Tanaman Kelapa Sawit di Kalimantan Timur</t>
  </si>
  <si>
    <t>25</t>
  </si>
  <si>
    <t>Tabel 28.</t>
  </si>
  <si>
    <t>Tanaman Kopi di Kalimantan Timur</t>
  </si>
  <si>
    <t>: 2011</t>
  </si>
  <si>
    <t xml:space="preserve">Jumlah 2011  </t>
  </si>
  <si>
    <t>28</t>
  </si>
  <si>
    <t>Tabel 26.</t>
  </si>
  <si>
    <t>Tanaman Kakao di Kalimantan Timur</t>
  </si>
  <si>
    <t>2011</t>
  </si>
  <si>
    <t>+</t>
  </si>
  <si>
    <t>Penajam (P.U)</t>
  </si>
  <si>
    <t xml:space="preserve">Tarakan </t>
  </si>
  <si>
    <t>26</t>
  </si>
  <si>
    <t>Tabel 27.</t>
  </si>
  <si>
    <t>Tanaman Lada di Kalimantan Timur</t>
  </si>
  <si>
    <t xml:space="preserve"> </t>
  </si>
  <si>
    <t>27</t>
  </si>
  <si>
    <t>Tabel 29.</t>
  </si>
  <si>
    <t>Tanaman Cengkeh di Kalimantan Timur</t>
  </si>
  <si>
    <t>29</t>
  </si>
  <si>
    <t>Tabel 30.</t>
  </si>
  <si>
    <t xml:space="preserve">Tanaman Pala di Kalimantan Timur </t>
  </si>
  <si>
    <t>30</t>
  </si>
  <si>
    <t>Tabel 31.</t>
  </si>
  <si>
    <t>Tanaman Kemiri di Kalimantan Timur</t>
  </si>
  <si>
    <t xml:space="preserve">Balikpapan   </t>
  </si>
  <si>
    <t xml:space="preserve">Kutai Kartanegara   </t>
  </si>
  <si>
    <t xml:space="preserve">Penajam (P.U)  </t>
  </si>
  <si>
    <t xml:space="preserve">Malinau    </t>
  </si>
  <si>
    <t xml:space="preserve">Nunukan   </t>
  </si>
  <si>
    <t>31</t>
  </si>
  <si>
    <t>Tabel 32.</t>
  </si>
  <si>
    <t>Tanaman Kayu Manis di Kalimantan Timur</t>
  </si>
  <si>
    <t xml:space="preserve">Balikpapan  </t>
  </si>
  <si>
    <t>32</t>
  </si>
  <si>
    <t>Tabel 33.</t>
  </si>
  <si>
    <t>Tanaman Aren di Kalimantan Timur</t>
  </si>
  <si>
    <t>-</t>
  </si>
  <si>
    <t>33</t>
  </si>
  <si>
    <t>Tabel 34.</t>
  </si>
  <si>
    <t>Tanaman Kapok di Kalimantan Timur</t>
  </si>
  <si>
    <t xml:space="preserve">Penajam (P.U)   </t>
  </si>
  <si>
    <t xml:space="preserve">Malinau   </t>
  </si>
  <si>
    <t>34</t>
  </si>
  <si>
    <t>Tabel 35.</t>
  </si>
  <si>
    <t>Tanaman Jambu Mete di Kalimantan Timur</t>
  </si>
  <si>
    <t>35</t>
  </si>
  <si>
    <t>Tabel 36.</t>
  </si>
  <si>
    <t>Tanaman Panili di Kalimantan Timur</t>
  </si>
  <si>
    <t xml:space="preserve">Kutai Kartanegara  </t>
  </si>
  <si>
    <t>Jumlah 2011</t>
  </si>
  <si>
    <t>36</t>
  </si>
  <si>
    <t>Tabel 38.</t>
  </si>
  <si>
    <t xml:space="preserve">Tanaman Tebu di Kalimantan Timur </t>
  </si>
  <si>
    <t>38</t>
  </si>
  <si>
    <t>Tabel 37.</t>
  </si>
  <si>
    <t>Tanaman Nipah di Kalimantan Timur</t>
  </si>
  <si>
    <t>37</t>
  </si>
  <si>
    <t>Tabel 41.</t>
  </si>
  <si>
    <t>Tanaman Pinang di Kalimantan Timur</t>
  </si>
  <si>
    <t>41</t>
  </si>
  <si>
    <t>Tabel 40.</t>
  </si>
  <si>
    <t>Tanaman Sagu di Kalimantan Timur</t>
  </si>
  <si>
    <t xml:space="preserve">Malinau  </t>
  </si>
  <si>
    <t xml:space="preserve">Nunukan  </t>
  </si>
  <si>
    <t xml:space="preserve">Jumlah 2010  </t>
  </si>
  <si>
    <t>2006</t>
  </si>
  <si>
    <t>40</t>
  </si>
  <si>
    <t>Tabel 42.</t>
  </si>
  <si>
    <t>Tanaman Jarak Pagar di Kalimantan Timur</t>
  </si>
  <si>
    <t>42</t>
  </si>
  <si>
    <t>Tabel 43.</t>
  </si>
  <si>
    <t>Tanaman Teh di Kalimantan Timur</t>
  </si>
  <si>
    <t>43</t>
  </si>
  <si>
    <t>Tabel 10.</t>
  </si>
  <si>
    <t>Rekapitulasi Luas Areal dan Produksi Perkebunan</t>
  </si>
  <si>
    <t>di Kota Balikpapan</t>
  </si>
  <si>
    <t>Komoditi</t>
  </si>
  <si>
    <t>I</t>
  </si>
  <si>
    <t>Tan. Tahunan</t>
  </si>
  <si>
    <t>Karet</t>
  </si>
  <si>
    <t>Kelapa Dalam</t>
  </si>
  <si>
    <t>Kelapa Sawit</t>
  </si>
  <si>
    <t>Kakao</t>
  </si>
  <si>
    <t>L a d a</t>
  </si>
  <si>
    <t>K o p i</t>
  </si>
  <si>
    <t>Cengkeh</t>
  </si>
  <si>
    <t>P a l a</t>
  </si>
  <si>
    <t>Kemiri</t>
  </si>
  <si>
    <t>Kayu Manis</t>
  </si>
  <si>
    <t>A r e n</t>
  </si>
  <si>
    <t>Kapok</t>
  </si>
  <si>
    <t>Jambu Mete</t>
  </si>
  <si>
    <t>Panili</t>
  </si>
  <si>
    <t>Nipah</t>
  </si>
  <si>
    <t>Pinang</t>
  </si>
  <si>
    <t>Sagu</t>
  </si>
  <si>
    <t xml:space="preserve">Teh  </t>
  </si>
  <si>
    <t>II</t>
  </si>
  <si>
    <t>Tan. Semusim</t>
  </si>
  <si>
    <t>T e b u</t>
  </si>
  <si>
    <t>Jarak Pagar</t>
  </si>
  <si>
    <t>III</t>
  </si>
  <si>
    <t>Tan. Serat</t>
  </si>
  <si>
    <t>Kenaf</t>
  </si>
  <si>
    <t>Tabel 11.</t>
  </si>
  <si>
    <t xml:space="preserve">di Kabupaten Kutai Kartanegara </t>
  </si>
  <si>
    <t>Tabel 12.</t>
  </si>
  <si>
    <t>di Kabupaten Kutai Barat</t>
  </si>
  <si>
    <t>Tabel 14.</t>
  </si>
  <si>
    <t>di Kota Bontang</t>
  </si>
  <si>
    <t>Tabel 19.</t>
  </si>
  <si>
    <t xml:space="preserve">di Kabupaten Malinau </t>
  </si>
  <si>
    <t>Kopi</t>
  </si>
  <si>
    <t>Tabel 22.</t>
  </si>
  <si>
    <t xml:space="preserve">di Kota Tarakan </t>
  </si>
  <si>
    <t>Tabel 17.</t>
  </si>
  <si>
    <t>di Kabupaten Berau</t>
  </si>
  <si>
    <t>Tabel 5.</t>
  </si>
  <si>
    <t>di Provinsi Kalimantan Timur</t>
  </si>
  <si>
    <t>,</t>
  </si>
  <si>
    <t>Tabel 9.</t>
  </si>
  <si>
    <t>di Kota Samarinda</t>
  </si>
  <si>
    <t>Tabel 13.</t>
  </si>
  <si>
    <t>di Kabupaten Kutai Timur</t>
  </si>
  <si>
    <t>Tabel 15.</t>
  </si>
  <si>
    <t>di Kabupaten Paser</t>
  </si>
  <si>
    <t>Tabel 18.</t>
  </si>
  <si>
    <t>di Kabupaten Bulungan</t>
  </si>
  <si>
    <t>Tabel 20.</t>
  </si>
  <si>
    <t>di Kabupaten Nunukan</t>
  </si>
  <si>
    <t>Tabel 16.</t>
  </si>
  <si>
    <t>di Kabupaten Penajam Paser Utara (PPU)</t>
  </si>
  <si>
    <t>Tabel 21.</t>
  </si>
  <si>
    <t>di Kabupaten Tana Tidung</t>
  </si>
  <si>
    <t>Ket *) = Kabupaten Pemekaran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</si>
</sst>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</numFmts>
  <fonts count="8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1" fontId="2" fillId="0" borderId="0" xfId="2" applyNumberFormat="1" applyFont="1" applyBorder="1"/>
    <xf numFmtId="41" fontId="2" fillId="0" borderId="9" xfId="2" applyNumberFormat="1" applyFont="1" applyBorder="1"/>
    <xf numFmtId="41" fontId="2" fillId="0" borderId="10" xfId="2" applyNumberFormat="1" applyFont="1" applyBorder="1"/>
    <xf numFmtId="0" fontId="2" fillId="0" borderId="0" xfId="0" applyFont="1" applyFill="1" applyBorder="1"/>
    <xf numFmtId="41" fontId="2" fillId="0" borderId="0" xfId="2" quotePrefix="1" applyNumberFormat="1" applyFont="1" applyBorder="1" applyAlignment="1">
      <alignment horizontal="center"/>
    </xf>
    <xf numFmtId="41" fontId="2" fillId="0" borderId="9" xfId="2" quotePrefix="1" applyNumberFormat="1" applyFont="1" applyBorder="1" applyAlignment="1">
      <alignment horizontal="center"/>
    </xf>
    <xf numFmtId="41" fontId="2" fillId="0" borderId="10" xfId="2" quotePrefix="1" applyNumberFormat="1" applyFont="1" applyBorder="1" applyAlignment="1">
      <alignment horizontal="center"/>
    </xf>
    <xf numFmtId="41" fontId="2" fillId="0" borderId="0" xfId="2" quotePrefix="1" applyNumberFormat="1" applyFont="1" applyFill="1" applyBorder="1" applyAlignment="1">
      <alignment horizontal="center"/>
    </xf>
    <xf numFmtId="41" fontId="2" fillId="0" borderId="9" xfId="2" applyNumberFormat="1" applyFont="1" applyFill="1" applyBorder="1"/>
    <xf numFmtId="41" fontId="2" fillId="0" borderId="0" xfId="2" applyNumberFormat="1" applyFont="1" applyFill="1" applyBorder="1"/>
    <xf numFmtId="41" fontId="2" fillId="0" borderId="10" xfId="2" applyNumberFormat="1" applyFont="1" applyFill="1" applyBorder="1"/>
    <xf numFmtId="0" fontId="2" fillId="0" borderId="0" xfId="0" applyFont="1" applyFill="1"/>
    <xf numFmtId="41" fontId="2" fillId="0" borderId="0" xfId="0" applyNumberFormat="1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0" fontId="2" fillId="0" borderId="8" xfId="0" quotePrefix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1" fontId="3" fillId="0" borderId="17" xfId="0" applyNumberFormat="1" applyFont="1" applyBorder="1"/>
    <xf numFmtId="41" fontId="3" fillId="0" borderId="16" xfId="0" applyNumberFormat="1" applyFont="1" applyBorder="1"/>
    <xf numFmtId="41" fontId="3" fillId="0" borderId="16" xfId="2" applyNumberFormat="1" applyFont="1" applyBorder="1"/>
    <xf numFmtId="41" fontId="3" fillId="0" borderId="18" xfId="0" applyNumberFormat="1" applyFont="1" applyBorder="1"/>
    <xf numFmtId="0" fontId="2" fillId="0" borderId="19" xfId="0" applyFont="1" applyBorder="1"/>
    <xf numFmtId="0" fontId="4" fillId="0" borderId="9" xfId="0" applyFont="1" applyBorder="1"/>
    <xf numFmtId="41" fontId="2" fillId="0" borderId="20" xfId="0" applyNumberFormat="1" applyFont="1" applyBorder="1"/>
    <xf numFmtId="43" fontId="3" fillId="0" borderId="9" xfId="1" quotePrefix="1" applyFont="1" applyBorder="1" applyAlignment="1">
      <alignment horizontal="center"/>
    </xf>
    <xf numFmtId="164" fontId="2" fillId="0" borderId="9" xfId="1" applyNumberFormat="1" applyFont="1" applyBorder="1"/>
    <xf numFmtId="164" fontId="2" fillId="0" borderId="20" xfId="1" applyNumberFormat="1" applyFont="1" applyBorder="1"/>
    <xf numFmtId="164" fontId="2" fillId="0" borderId="9" xfId="0" applyNumberFormat="1" applyFont="1" applyBorder="1"/>
    <xf numFmtId="164" fontId="2" fillId="0" borderId="20" xfId="0" applyNumberFormat="1" applyFont="1" applyBorder="1"/>
    <xf numFmtId="43" fontId="2" fillId="0" borderId="0" xfId="1" applyFont="1"/>
    <xf numFmtId="0" fontId="2" fillId="0" borderId="21" xfId="0" applyFont="1" applyBorder="1"/>
    <xf numFmtId="0" fontId="3" fillId="0" borderId="22" xfId="0" applyFont="1" applyBorder="1"/>
    <xf numFmtId="0" fontId="2" fillId="0" borderId="22" xfId="0" applyFont="1" applyBorder="1"/>
    <xf numFmtId="0" fontId="2" fillId="0" borderId="23" xfId="0" applyFont="1" applyBorder="1"/>
    <xf numFmtId="41" fontId="5" fillId="0" borderId="0" xfId="2" applyFont="1" applyAlignment="1">
      <alignment horizontal="left"/>
    </xf>
    <xf numFmtId="41" fontId="2" fillId="0" borderId="0" xfId="2" applyFont="1" applyBorder="1" applyAlignment="1">
      <alignment horizontal="center"/>
    </xf>
    <xf numFmtId="41" fontId="2" fillId="0" borderId="0" xfId="2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1" fontId="2" fillId="0" borderId="20" xfId="2" applyNumberFormat="1" applyFont="1" applyBorder="1"/>
    <xf numFmtId="41" fontId="2" fillId="0" borderId="20" xfId="2" quotePrefix="1" applyNumberFormat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65" fontId="3" fillId="0" borderId="0" xfId="0" applyNumberFormat="1" applyFont="1" applyBorder="1"/>
    <xf numFmtId="165" fontId="3" fillId="0" borderId="9" xfId="0" applyNumberFormat="1" applyFont="1" applyBorder="1"/>
    <xf numFmtId="165" fontId="3" fillId="0" borderId="9" xfId="2" applyNumberFormat="1" applyFont="1" applyBorder="1"/>
    <xf numFmtId="41" fontId="3" fillId="0" borderId="10" xfId="0" applyNumberFormat="1" applyFont="1" applyBorder="1"/>
    <xf numFmtId="0" fontId="3" fillId="0" borderId="9" xfId="0" quotePrefix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10" xfId="1" applyNumberFormat="1" applyFont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2" fillId="0" borderId="9" xfId="2" applyNumberFormat="1" applyFont="1" applyBorder="1" applyAlignment="1">
      <alignment horizontal="center"/>
    </xf>
    <xf numFmtId="166" fontId="2" fillId="0" borderId="9" xfId="0" applyNumberFormat="1" applyFont="1" applyBorder="1"/>
    <xf numFmtId="166" fontId="2" fillId="0" borderId="20" xfId="0" applyNumberFormat="1" applyFont="1" applyBorder="1"/>
    <xf numFmtId="166" fontId="2" fillId="0" borderId="9" xfId="1" applyNumberFormat="1" applyFont="1" applyBorder="1"/>
    <xf numFmtId="166" fontId="2" fillId="0" borderId="20" xfId="1" applyNumberFormat="1" applyFont="1" applyBorder="1"/>
    <xf numFmtId="41" fontId="2" fillId="0" borderId="0" xfId="2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41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1" fontId="3" fillId="0" borderId="27" xfId="0" applyNumberFormat="1" applyFont="1" applyBorder="1"/>
    <xf numFmtId="41" fontId="3" fillId="0" borderId="26" xfId="0" applyNumberFormat="1" applyFont="1" applyBorder="1"/>
    <xf numFmtId="41" fontId="3" fillId="0" borderId="26" xfId="2" applyNumberFormat="1" applyFont="1" applyBorder="1"/>
    <xf numFmtId="41" fontId="3" fillId="0" borderId="28" xfId="0" applyNumberFormat="1" applyFont="1" applyBorder="1"/>
    <xf numFmtId="0" fontId="3" fillId="0" borderId="0" xfId="0" quotePrefix="1" applyFont="1"/>
    <xf numFmtId="41" fontId="2" fillId="0" borderId="0" xfId="2" applyFont="1"/>
    <xf numFmtId="41" fontId="2" fillId="2" borderId="9" xfId="2" quotePrefix="1" applyNumberFormat="1" applyFont="1" applyFill="1" applyBorder="1" applyAlignment="1">
      <alignment horizontal="center"/>
    </xf>
    <xf numFmtId="41" fontId="2" fillId="2" borderId="9" xfId="2" applyNumberFormat="1" applyFont="1" applyFill="1" applyBorder="1"/>
    <xf numFmtId="41" fontId="2" fillId="2" borderId="20" xfId="2" quotePrefix="1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41" fontId="2" fillId="0" borderId="20" xfId="2" applyNumberFormat="1" applyFont="1" applyBorder="1" applyAlignment="1">
      <alignment horizontal="center"/>
    </xf>
    <xf numFmtId="165" fontId="2" fillId="0" borderId="9" xfId="0" applyNumberFormat="1" applyFont="1" applyBorder="1"/>
    <xf numFmtId="41" fontId="2" fillId="0" borderId="10" xfId="1" applyNumberFormat="1" applyFont="1" applyBorder="1"/>
    <xf numFmtId="41" fontId="2" fillId="0" borderId="20" xfId="1" applyNumberFormat="1" applyFont="1" applyBorder="1"/>
    <xf numFmtId="165" fontId="2" fillId="0" borderId="29" xfId="2" applyNumberFormat="1" applyFont="1" applyFill="1" applyBorder="1" applyAlignment="1">
      <alignment horizontal="center"/>
    </xf>
    <xf numFmtId="41" fontId="2" fillId="0" borderId="23" xfId="0" applyNumberFormat="1" applyFont="1" applyBorder="1"/>
    <xf numFmtId="41" fontId="2" fillId="0" borderId="9" xfId="1" applyNumberFormat="1" applyFont="1" applyBorder="1"/>
    <xf numFmtId="41" fontId="2" fillId="0" borderId="0" xfId="2" applyFont="1" applyAlignment="1">
      <alignment horizontal="left"/>
    </xf>
    <xf numFmtId="41" fontId="3" fillId="0" borderId="0" xfId="2" applyFont="1" applyAlignment="1">
      <alignment horizontal="center"/>
    </xf>
    <xf numFmtId="41" fontId="3" fillId="0" borderId="0" xfId="2" applyFont="1" applyAlignment="1">
      <alignment horizontal="left"/>
    </xf>
    <xf numFmtId="41" fontId="3" fillId="2" borderId="0" xfId="2" applyFont="1" applyFill="1" applyAlignment="1">
      <alignment horizontal="left"/>
    </xf>
    <xf numFmtId="41" fontId="3" fillId="0" borderId="0" xfId="2" applyFont="1" applyFill="1" applyBorder="1" applyAlignment="1">
      <alignment horizontal="center"/>
    </xf>
    <xf numFmtId="41" fontId="3" fillId="0" borderId="0" xfId="2" applyFont="1" applyBorder="1" applyAlignment="1">
      <alignment horizontal="left"/>
    </xf>
    <xf numFmtId="41" fontId="3" fillId="0" borderId="0" xfId="2" applyFont="1" applyBorder="1" applyAlignment="1">
      <alignment horizontal="center"/>
    </xf>
    <xf numFmtId="41" fontId="2" fillId="0" borderId="30" xfId="2" applyFont="1" applyFill="1" applyBorder="1" applyAlignment="1">
      <alignment horizontal="center"/>
    </xf>
    <xf numFmtId="41" fontId="2" fillId="0" borderId="31" xfId="2" applyFont="1" applyFill="1" applyBorder="1" applyAlignment="1">
      <alignment horizontal="left"/>
    </xf>
    <xf numFmtId="41" fontId="2" fillId="0" borderId="32" xfId="2" applyFont="1" applyFill="1" applyBorder="1" applyAlignment="1">
      <alignment horizontal="center"/>
    </xf>
    <xf numFmtId="41" fontId="2" fillId="0" borderId="33" xfId="2" applyFont="1" applyFill="1" applyBorder="1" applyAlignment="1">
      <alignment horizontal="center"/>
    </xf>
    <xf numFmtId="41" fontId="2" fillId="0" borderId="2" xfId="2" applyFont="1" applyFill="1" applyBorder="1" applyAlignment="1">
      <alignment horizontal="center"/>
    </xf>
    <xf numFmtId="41" fontId="2" fillId="0" borderId="34" xfId="2" applyFont="1" applyFill="1" applyBorder="1" applyAlignment="1">
      <alignment horizontal="center"/>
    </xf>
    <xf numFmtId="41" fontId="2" fillId="0" borderId="19" xfId="2" applyFont="1" applyFill="1" applyBorder="1" applyAlignment="1">
      <alignment horizontal="center"/>
    </xf>
    <xf numFmtId="41" fontId="2" fillId="0" borderId="24" xfId="2" applyFont="1" applyFill="1" applyBorder="1" applyAlignment="1">
      <alignment horizontal="center"/>
    </xf>
    <xf numFmtId="41" fontId="2" fillId="0" borderId="35" xfId="2" applyFont="1" applyFill="1" applyBorder="1" applyAlignment="1">
      <alignment horizontal="center"/>
    </xf>
    <xf numFmtId="41" fontId="2" fillId="0" borderId="9" xfId="2" applyFont="1" applyFill="1" applyBorder="1" applyAlignment="1">
      <alignment horizontal="center"/>
    </xf>
    <xf numFmtId="41" fontId="2" fillId="0" borderId="20" xfId="2" applyFont="1" applyFill="1" applyBorder="1" applyAlignment="1">
      <alignment horizontal="center"/>
    </xf>
    <xf numFmtId="41" fontId="2" fillId="0" borderId="36" xfId="2" applyFont="1" applyFill="1" applyBorder="1" applyAlignment="1">
      <alignment horizontal="center"/>
    </xf>
    <xf numFmtId="41" fontId="2" fillId="0" borderId="37" xfId="2" applyFont="1" applyFill="1" applyBorder="1" applyAlignment="1">
      <alignment horizontal="left"/>
    </xf>
    <xf numFmtId="41" fontId="2" fillId="0" borderId="12" xfId="2" applyFont="1" applyFill="1" applyBorder="1" applyAlignment="1">
      <alignment horizontal="center"/>
    </xf>
    <xf numFmtId="41" fontId="2" fillId="0" borderId="38" xfId="2" applyFont="1" applyFill="1" applyBorder="1" applyAlignment="1">
      <alignment horizontal="center"/>
    </xf>
    <xf numFmtId="41" fontId="3" fillId="0" borderId="19" xfId="2" applyFont="1" applyBorder="1" applyAlignment="1">
      <alignment horizontal="center"/>
    </xf>
    <xf numFmtId="41" fontId="3" fillId="0" borderId="24" xfId="2" applyFont="1" applyBorder="1" applyAlignment="1">
      <alignment horizontal="left"/>
    </xf>
    <xf numFmtId="41" fontId="3" fillId="0" borderId="9" xfId="2" applyFont="1" applyBorder="1" applyAlignment="1">
      <alignment horizontal="center"/>
    </xf>
    <xf numFmtId="41" fontId="3" fillId="0" borderId="20" xfId="2" applyFont="1" applyBorder="1" applyAlignment="1">
      <alignment horizontal="center"/>
    </xf>
    <xf numFmtId="41" fontId="3" fillId="0" borderId="9" xfId="2" applyFont="1" applyBorder="1" applyAlignment="1">
      <alignment horizontal="left"/>
    </xf>
    <xf numFmtId="41" fontId="2" fillId="0" borderId="9" xfId="2" applyFont="1" applyBorder="1" applyAlignment="1">
      <alignment horizontal="center"/>
    </xf>
    <xf numFmtId="41" fontId="2" fillId="0" borderId="20" xfId="2" applyFont="1" applyBorder="1" applyAlignment="1">
      <alignment horizontal="center"/>
    </xf>
    <xf numFmtId="41" fontId="2" fillId="0" borderId="19" xfId="2" applyFont="1" applyBorder="1" applyAlignment="1">
      <alignment horizontal="center"/>
    </xf>
    <xf numFmtId="41" fontId="2" fillId="0" borderId="9" xfId="2" applyFont="1" applyBorder="1" applyAlignment="1">
      <alignment horizontal="left"/>
    </xf>
    <xf numFmtId="41" fontId="2" fillId="0" borderId="9" xfId="2" applyNumberFormat="1" applyFont="1" applyBorder="1" applyAlignment="1">
      <alignment horizontal="right"/>
    </xf>
    <xf numFmtId="41" fontId="2" fillId="0" borderId="24" xfId="2" applyNumberFormat="1" applyFont="1" applyBorder="1" applyAlignment="1">
      <alignment horizontal="center"/>
    </xf>
    <xf numFmtId="41" fontId="2" fillId="0" borderId="24" xfId="2" quotePrefix="1" applyNumberFormat="1" applyFont="1" applyBorder="1" applyAlignment="1">
      <alignment horizontal="center"/>
    </xf>
    <xf numFmtId="41" fontId="2" fillId="0" borderId="36" xfId="2" applyFont="1" applyBorder="1" applyAlignment="1">
      <alignment horizontal="center"/>
    </xf>
    <xf numFmtId="41" fontId="2" fillId="0" borderId="12" xfId="2" applyFont="1" applyBorder="1" applyAlignment="1">
      <alignment horizontal="left"/>
    </xf>
    <xf numFmtId="41" fontId="2" fillId="0" borderId="12" xfId="2" applyNumberFormat="1" applyFont="1" applyBorder="1" applyAlignment="1">
      <alignment horizontal="center"/>
    </xf>
    <xf numFmtId="41" fontId="2" fillId="0" borderId="38" xfId="2" applyNumberFormat="1" applyFont="1" applyBorder="1" applyAlignment="1">
      <alignment horizontal="center"/>
    </xf>
    <xf numFmtId="41" fontId="3" fillId="0" borderId="0" xfId="0" applyNumberFormat="1" applyFont="1" applyBorder="1"/>
    <xf numFmtId="41" fontId="3" fillId="0" borderId="9" xfId="0" applyNumberFormat="1" applyFont="1" applyBorder="1"/>
    <xf numFmtId="41" fontId="3" fillId="0" borderId="9" xfId="2" applyNumberFormat="1" applyFont="1" applyBorder="1"/>
    <xf numFmtId="41" fontId="5" fillId="0" borderId="0" xfId="2" applyFont="1" applyAlignment="1">
      <alignment horizontal="right"/>
    </xf>
    <xf numFmtId="41" fontId="7" fillId="0" borderId="0" xfId="2" quotePrefix="1" applyFont="1" applyAlignment="1">
      <alignment horizontal="center"/>
    </xf>
    <xf numFmtId="41" fontId="7" fillId="0" borderId="0" xfId="2" applyFont="1" applyAlignment="1">
      <alignment horizontal="center"/>
    </xf>
    <xf numFmtId="41" fontId="2" fillId="0" borderId="0" xfId="2" quotePrefix="1" applyFont="1" applyAlignment="1">
      <alignment horizontal="center"/>
    </xf>
    <xf numFmtId="41" fontId="2" fillId="0" borderId="0" xfId="2" applyFont="1" applyAlignment="1">
      <alignment horizontal="center"/>
    </xf>
    <xf numFmtId="41" fontId="2" fillId="0" borderId="0" xfId="2" quotePrefix="1" applyFont="1" applyAlignment="1">
      <alignment horizontal="center"/>
    </xf>
    <xf numFmtId="41" fontId="2" fillId="0" borderId="9" xfId="2" applyNumberFormat="1" applyFont="1" applyFill="1" applyBorder="1" applyAlignment="1">
      <alignment horizontal="center"/>
    </xf>
    <xf numFmtId="41" fontId="2" fillId="2" borderId="9" xfId="2" applyFont="1" applyFill="1" applyBorder="1" applyAlignment="1">
      <alignment horizontal="left"/>
    </xf>
    <xf numFmtId="41" fontId="2" fillId="0" borderId="9" xfId="2" quotePrefix="1" applyNumberFormat="1" applyFont="1" applyFill="1" applyBorder="1" applyAlignment="1">
      <alignment horizontal="center"/>
    </xf>
    <xf numFmtId="41" fontId="2" fillId="0" borderId="0" xfId="2" quotePrefix="1" applyFont="1" applyAlignment="1">
      <alignment horizontal="left"/>
    </xf>
    <xf numFmtId="41" fontId="2" fillId="0" borderId="20" xfId="2" quotePrefix="1" applyNumberFormat="1" applyFont="1" applyFill="1" applyBorder="1" applyAlignment="1">
      <alignment horizontal="center"/>
    </xf>
    <xf numFmtId="41" fontId="2" fillId="0" borderId="9" xfId="2" quotePrefix="1" applyNumberFormat="1" applyFont="1" applyBorder="1" applyAlignment="1">
      <alignment horizontal="right"/>
    </xf>
    <xf numFmtId="41" fontId="2" fillId="0" borderId="20" xfId="2" quotePrefix="1" applyNumberFormat="1" applyFont="1" applyBorder="1" applyAlignment="1">
      <alignment horizontal="right"/>
    </xf>
    <xf numFmtId="41" fontId="4" fillId="0" borderId="0" xfId="2" applyFont="1" applyAlignment="1">
      <alignment horizontal="left"/>
    </xf>
    <xf numFmtId="41" fontId="3" fillId="0" borderId="0" xfId="2" quotePrefix="1" applyFont="1" applyAlignment="1">
      <alignment horizontal="center"/>
    </xf>
    <xf numFmtId="41" fontId="3" fillId="0" borderId="0" xfId="2" applyFont="1" applyAlignment="1">
      <alignment horizontal="center"/>
    </xf>
    <xf numFmtId="41" fontId="3" fillId="0" borderId="0" xfId="2" quotePrefix="1" applyFont="1" applyAlignment="1">
      <alignment horizontal="center"/>
    </xf>
    <xf numFmtId="41" fontId="3" fillId="0" borderId="0" xfId="2" applyFont="1" applyFill="1" applyAlignment="1">
      <alignment horizontal="left"/>
    </xf>
    <xf numFmtId="43" fontId="2" fillId="0" borderId="22" xfId="1" applyFont="1" applyBorder="1"/>
    <xf numFmtId="43" fontId="2" fillId="0" borderId="23" xfId="1" applyFont="1" applyBorder="1"/>
    <xf numFmtId="41" fontId="2" fillId="0" borderId="9" xfId="2" applyFont="1" applyFill="1" applyBorder="1" applyAlignment="1">
      <alignment horizontal="left"/>
    </xf>
    <xf numFmtId="41" fontId="3" fillId="0" borderId="10" xfId="0" applyNumberFormat="1" applyFont="1" applyFill="1" applyBorder="1"/>
    <xf numFmtId="41" fontId="2" fillId="0" borderId="0" xfId="1" applyNumberFormat="1" applyFont="1" applyBorder="1"/>
    <xf numFmtId="41" fontId="2" fillId="0" borderId="22" xfId="0" applyNumberFormat="1" applyFont="1" applyBorder="1"/>
    <xf numFmtId="41" fontId="3" fillId="0" borderId="0" xfId="2" applyFont="1" applyAlignment="1">
      <alignment horizontal="left"/>
    </xf>
    <xf numFmtId="41" fontId="2" fillId="2" borderId="20" xfId="2" applyNumberFormat="1" applyFont="1" applyFill="1" applyBorder="1" applyAlignment="1">
      <alignment horizontal="center"/>
    </xf>
    <xf numFmtId="41" fontId="2" fillId="2" borderId="9" xfId="2" applyNumberFormat="1" applyFont="1" applyFill="1" applyBorder="1" applyAlignment="1">
      <alignment horizontal="center"/>
    </xf>
    <xf numFmtId="41" fontId="2" fillId="0" borderId="9" xfId="2" quotePrefix="1" applyFont="1" applyBorder="1" applyAlignment="1">
      <alignment horizontal="center"/>
    </xf>
    <xf numFmtId="41" fontId="2" fillId="0" borderId="20" xfId="2" quotePrefix="1" applyFont="1" applyBorder="1" applyAlignment="1">
      <alignment horizontal="center"/>
    </xf>
    <xf numFmtId="164" fontId="2" fillId="0" borderId="9" xfId="1" quotePrefix="1" applyNumberFormat="1" applyFont="1" applyBorder="1" applyAlignment="1">
      <alignment horizontal="center"/>
    </xf>
    <xf numFmtId="164" fontId="2" fillId="0" borderId="20" xfId="1" quotePrefix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38" xfId="1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0" borderId="9" xfId="0" applyNumberFormat="1" applyFont="1" applyBorder="1"/>
    <xf numFmtId="164" fontId="3" fillId="0" borderId="9" xfId="2" applyNumberFormat="1" applyFont="1" applyBorder="1"/>
    <xf numFmtId="164" fontId="3" fillId="0" borderId="10" xfId="0" applyNumberFormat="1" applyFont="1" applyBorder="1"/>
    <xf numFmtId="0" fontId="2" fillId="0" borderId="20" xfId="0" applyFont="1" applyBorder="1"/>
    <xf numFmtId="43" fontId="2" fillId="0" borderId="9" xfId="1" applyFont="1" applyBorder="1"/>
    <xf numFmtId="43" fontId="2" fillId="0" borderId="20" xfId="1" applyFont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259</xdr:row>
      <xdr:rowOff>171450</xdr:rowOff>
    </xdr:from>
    <xdr:to>
      <xdr:col>8</xdr:col>
      <xdr:colOff>666750</xdr:colOff>
      <xdr:row>260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91375" y="5184457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4"/>
  <sheetViews>
    <sheetView tabSelected="1" topLeftCell="A469" zoomScale="125" workbookViewId="0">
      <selection activeCell="C443" sqref="C443"/>
    </sheetView>
  </sheetViews>
  <sheetFormatPr defaultRowHeight="12.75"/>
  <cols>
    <col min="1" max="1" width="4" style="90" customWidth="1"/>
    <col min="2" max="2" width="18.7109375" style="115" customWidth="1"/>
    <col min="3" max="3" width="12.85546875" style="90" customWidth="1"/>
    <col min="4" max="4" width="12.7109375" style="90" customWidth="1"/>
    <col min="5" max="5" width="11.7109375" style="90" customWidth="1"/>
    <col min="6" max="6" width="13.140625" style="90" customWidth="1"/>
    <col min="7" max="7" width="12.85546875" style="90" customWidth="1"/>
    <col min="8" max="8" width="11.7109375" style="90" customWidth="1"/>
    <col min="9" max="9" width="13.7109375" style="90" customWidth="1"/>
    <col min="10" max="10" width="9.140625" style="90"/>
    <col min="11" max="12" width="10.7109375" style="90" bestFit="1" customWidth="1"/>
    <col min="13" max="16384" width="9.140625" style="90"/>
  </cols>
  <sheetData>
    <row r="2" spans="1:9">
      <c r="E2" s="115"/>
    </row>
    <row r="3" spans="1:9">
      <c r="A3" s="116"/>
      <c r="B3" s="117"/>
      <c r="C3" s="116"/>
      <c r="D3" s="116" t="s">
        <v>138</v>
      </c>
      <c r="E3" s="117" t="s">
        <v>139</v>
      </c>
      <c r="F3" s="116"/>
      <c r="G3" s="116"/>
      <c r="H3" s="116"/>
      <c r="I3" s="116"/>
    </row>
    <row r="4" spans="1:9">
      <c r="A4" s="116"/>
      <c r="B4" s="117"/>
      <c r="C4" s="116"/>
      <c r="D4" s="116"/>
      <c r="E4" s="117" t="s">
        <v>140</v>
      </c>
      <c r="F4" s="116"/>
      <c r="G4" s="116"/>
      <c r="H4" s="116"/>
      <c r="I4" s="116"/>
    </row>
    <row r="5" spans="1:9">
      <c r="A5" s="116"/>
      <c r="B5" s="117"/>
      <c r="C5" s="116"/>
      <c r="D5" s="116"/>
      <c r="E5" s="118" t="s">
        <v>3</v>
      </c>
      <c r="F5" s="118" t="s">
        <v>67</v>
      </c>
      <c r="G5" s="116"/>
      <c r="H5" s="116"/>
      <c r="I5" s="116"/>
    </row>
    <row r="6" spans="1:9" ht="13.5" thickBot="1">
      <c r="A6" s="119"/>
      <c r="B6" s="120"/>
      <c r="C6" s="121"/>
      <c r="D6" s="64"/>
      <c r="E6" s="64"/>
      <c r="F6" s="64"/>
      <c r="G6" s="64"/>
      <c r="H6" s="64"/>
      <c r="I6" s="64"/>
    </row>
    <row r="7" spans="1:9" ht="16.5" customHeight="1" thickTop="1">
      <c r="A7" s="122"/>
      <c r="B7" s="123"/>
      <c r="C7" s="124" t="s">
        <v>5</v>
      </c>
      <c r="D7" s="124"/>
      <c r="E7" s="125"/>
      <c r="F7" s="126" t="s">
        <v>6</v>
      </c>
      <c r="G7" s="126" t="s">
        <v>7</v>
      </c>
      <c r="H7" s="126" t="s">
        <v>8</v>
      </c>
      <c r="I7" s="127" t="s">
        <v>9</v>
      </c>
    </row>
    <row r="8" spans="1:9" ht="16.5" customHeight="1">
      <c r="A8" s="128" t="s">
        <v>10</v>
      </c>
      <c r="B8" s="129" t="s">
        <v>141</v>
      </c>
      <c r="C8" s="130" t="s">
        <v>12</v>
      </c>
      <c r="D8" s="130" t="s">
        <v>13</v>
      </c>
      <c r="E8" s="130" t="s">
        <v>14</v>
      </c>
      <c r="F8" s="131" t="s">
        <v>15</v>
      </c>
      <c r="G8" s="131" t="s">
        <v>56</v>
      </c>
      <c r="H8" s="131" t="s">
        <v>7</v>
      </c>
      <c r="I8" s="132" t="s">
        <v>17</v>
      </c>
    </row>
    <row r="9" spans="1:9" ht="16.5" customHeight="1">
      <c r="A9" s="133"/>
      <c r="B9" s="134"/>
      <c r="C9" s="135"/>
      <c r="D9" s="135"/>
      <c r="E9" s="135"/>
      <c r="F9" s="135"/>
      <c r="G9" s="135"/>
      <c r="H9" s="135" t="s">
        <v>18</v>
      </c>
      <c r="I9" s="136" t="s">
        <v>19</v>
      </c>
    </row>
    <row r="10" spans="1:9" ht="11.25" customHeight="1">
      <c r="A10" s="137"/>
      <c r="B10" s="138"/>
      <c r="C10" s="139"/>
      <c r="D10" s="139"/>
      <c r="E10" s="139"/>
      <c r="F10" s="139"/>
      <c r="G10" s="139"/>
      <c r="H10" s="139"/>
      <c r="I10" s="140"/>
    </row>
    <row r="11" spans="1:9" ht="16.5" customHeight="1">
      <c r="A11" s="137" t="s">
        <v>142</v>
      </c>
      <c r="B11" s="141" t="s">
        <v>143</v>
      </c>
      <c r="C11" s="142"/>
      <c r="D11" s="142"/>
      <c r="E11" s="142"/>
      <c r="F11" s="142"/>
      <c r="G11" s="142"/>
      <c r="H11" s="142"/>
      <c r="I11" s="143"/>
    </row>
    <row r="12" spans="1:9" ht="16.5" customHeight="1">
      <c r="A12" s="144">
        <v>1</v>
      </c>
      <c r="B12" s="145" t="s">
        <v>144</v>
      </c>
      <c r="C12" s="85">
        <v>2433</v>
      </c>
      <c r="D12" s="85">
        <v>1133</v>
      </c>
      <c r="E12" s="85">
        <v>615</v>
      </c>
      <c r="F12" s="85">
        <f t="shared" ref="F12:F28" si="0">SUM(C12:E12)</f>
        <v>4181</v>
      </c>
      <c r="G12" s="85">
        <v>3127</v>
      </c>
      <c r="H12" s="85">
        <f>SUM(G12/D12*1000)</f>
        <v>2759.9293909973521</v>
      </c>
      <c r="I12" s="108">
        <v>1895</v>
      </c>
    </row>
    <row r="13" spans="1:9" ht="16.5" customHeight="1">
      <c r="A13" s="144">
        <v>2</v>
      </c>
      <c r="B13" s="145" t="s">
        <v>145</v>
      </c>
      <c r="C13" s="85">
        <v>174</v>
      </c>
      <c r="D13" s="85">
        <v>842</v>
      </c>
      <c r="E13" s="85">
        <v>456</v>
      </c>
      <c r="F13" s="85">
        <f t="shared" si="0"/>
        <v>1472</v>
      </c>
      <c r="G13" s="85">
        <v>1818</v>
      </c>
      <c r="H13" s="85">
        <f>SUM(G13/D13*1000)</f>
        <v>2159.1448931116388</v>
      </c>
      <c r="I13" s="108">
        <v>1026</v>
      </c>
    </row>
    <row r="14" spans="1:9" ht="16.5" customHeight="1">
      <c r="A14" s="144">
        <v>3</v>
      </c>
      <c r="B14" s="145" t="s">
        <v>146</v>
      </c>
      <c r="C14" s="33">
        <v>10</v>
      </c>
      <c r="D14" s="33">
        <v>0</v>
      </c>
      <c r="E14" s="33">
        <v>0</v>
      </c>
      <c r="F14" s="85">
        <f t="shared" si="0"/>
        <v>10</v>
      </c>
      <c r="G14" s="33">
        <v>0</v>
      </c>
      <c r="H14" s="33">
        <v>0</v>
      </c>
      <c r="I14" s="73">
        <v>4</v>
      </c>
    </row>
    <row r="15" spans="1:9" ht="16.5" customHeight="1">
      <c r="A15" s="144">
        <v>4</v>
      </c>
      <c r="B15" s="145" t="s">
        <v>147</v>
      </c>
      <c r="C15" s="33">
        <v>2</v>
      </c>
      <c r="D15" s="85">
        <v>3</v>
      </c>
      <c r="E15" s="85">
        <v>6</v>
      </c>
      <c r="F15" s="85">
        <f t="shared" si="0"/>
        <v>11</v>
      </c>
      <c r="G15" s="85">
        <v>1</v>
      </c>
      <c r="H15" s="85">
        <f>SUM(G15/D15*1000)</f>
        <v>333.33333333333331</v>
      </c>
      <c r="I15" s="108">
        <v>16</v>
      </c>
    </row>
    <row r="16" spans="1:9" ht="16.5" customHeight="1">
      <c r="A16" s="144">
        <v>5</v>
      </c>
      <c r="B16" s="145" t="s">
        <v>148</v>
      </c>
      <c r="C16" s="33">
        <v>7</v>
      </c>
      <c r="D16" s="85">
        <v>13</v>
      </c>
      <c r="E16" s="85">
        <v>14</v>
      </c>
      <c r="F16" s="85">
        <f t="shared" si="0"/>
        <v>34</v>
      </c>
      <c r="G16" s="85">
        <v>25</v>
      </c>
      <c r="H16" s="85">
        <f>SUM(G16/D16*1000)</f>
        <v>1923.0769230769231</v>
      </c>
      <c r="I16" s="108">
        <v>107</v>
      </c>
    </row>
    <row r="17" spans="1:9" ht="16.5" customHeight="1">
      <c r="A17" s="144">
        <v>6</v>
      </c>
      <c r="B17" s="145" t="s">
        <v>149</v>
      </c>
      <c r="C17" s="85">
        <v>2</v>
      </c>
      <c r="D17" s="85">
        <v>17</v>
      </c>
      <c r="E17" s="85">
        <v>2</v>
      </c>
      <c r="F17" s="85">
        <f t="shared" si="0"/>
        <v>21</v>
      </c>
      <c r="G17" s="85">
        <v>3</v>
      </c>
      <c r="H17" s="85">
        <f>SUM(G17/D17*1000)</f>
        <v>176.47058823529412</v>
      </c>
      <c r="I17" s="108">
        <v>165</v>
      </c>
    </row>
    <row r="18" spans="1:9" ht="16.5" customHeight="1">
      <c r="A18" s="144">
        <v>7</v>
      </c>
      <c r="B18" s="145" t="s">
        <v>150</v>
      </c>
      <c r="C18" s="33">
        <v>0</v>
      </c>
      <c r="D18" s="85">
        <v>1</v>
      </c>
      <c r="E18" s="85">
        <v>1</v>
      </c>
      <c r="F18" s="85">
        <f t="shared" si="0"/>
        <v>2</v>
      </c>
      <c r="G18" s="85">
        <v>1</v>
      </c>
      <c r="H18" s="85">
        <f>SUM(G18/D18*1000)</f>
        <v>1000</v>
      </c>
      <c r="I18" s="108">
        <v>43</v>
      </c>
    </row>
    <row r="19" spans="1:9" ht="16.5" customHeight="1">
      <c r="A19" s="144">
        <v>8</v>
      </c>
      <c r="B19" s="145" t="s">
        <v>151</v>
      </c>
      <c r="C19" s="33">
        <v>0</v>
      </c>
      <c r="D19" s="33">
        <v>0</v>
      </c>
      <c r="E19" s="33">
        <v>0</v>
      </c>
      <c r="F19" s="85">
        <f t="shared" si="0"/>
        <v>0</v>
      </c>
      <c r="G19" s="33">
        <v>0</v>
      </c>
      <c r="H19" s="33">
        <v>0</v>
      </c>
      <c r="I19" s="73">
        <v>0</v>
      </c>
    </row>
    <row r="20" spans="1:9" ht="16.5" customHeight="1">
      <c r="A20" s="144">
        <v>9</v>
      </c>
      <c r="B20" s="145" t="s">
        <v>152</v>
      </c>
      <c r="C20" s="85">
        <v>7</v>
      </c>
      <c r="D20" s="146">
        <v>35</v>
      </c>
      <c r="E20" s="85">
        <v>20</v>
      </c>
      <c r="F20" s="85">
        <f t="shared" si="0"/>
        <v>62</v>
      </c>
      <c r="G20" s="85">
        <v>10</v>
      </c>
      <c r="H20" s="85">
        <f>SUM(G20/D20*1000)</f>
        <v>285.71428571428572</v>
      </c>
      <c r="I20" s="108">
        <v>126</v>
      </c>
    </row>
    <row r="21" spans="1:9" ht="16.5" customHeight="1">
      <c r="A21" s="144">
        <v>10</v>
      </c>
      <c r="B21" s="145" t="s">
        <v>153</v>
      </c>
      <c r="C21" s="33">
        <v>0</v>
      </c>
      <c r="D21" s="33">
        <v>0</v>
      </c>
      <c r="E21" s="33">
        <v>0</v>
      </c>
      <c r="F21" s="85">
        <f t="shared" si="0"/>
        <v>0</v>
      </c>
      <c r="G21" s="33">
        <v>0</v>
      </c>
      <c r="H21" s="85">
        <v>0</v>
      </c>
      <c r="I21" s="73">
        <v>0</v>
      </c>
    </row>
    <row r="22" spans="1:9" ht="16.5" customHeight="1">
      <c r="A22" s="144">
        <v>11</v>
      </c>
      <c r="B22" s="145" t="s">
        <v>154</v>
      </c>
      <c r="C22" s="85">
        <v>0</v>
      </c>
      <c r="D22" s="85">
        <v>0</v>
      </c>
      <c r="E22" s="33">
        <v>0</v>
      </c>
      <c r="F22" s="85">
        <f t="shared" si="0"/>
        <v>0</v>
      </c>
      <c r="G22" s="85">
        <v>0</v>
      </c>
      <c r="H22" s="85">
        <v>0</v>
      </c>
      <c r="I22" s="108">
        <v>0</v>
      </c>
    </row>
    <row r="23" spans="1:9" ht="16.5" customHeight="1">
      <c r="A23" s="144">
        <v>12</v>
      </c>
      <c r="B23" s="145" t="s">
        <v>155</v>
      </c>
      <c r="C23" s="33">
        <v>2</v>
      </c>
      <c r="D23" s="33">
        <v>5</v>
      </c>
      <c r="E23" s="33">
        <v>0</v>
      </c>
      <c r="F23" s="85">
        <f t="shared" si="0"/>
        <v>7</v>
      </c>
      <c r="G23" s="33">
        <v>2</v>
      </c>
      <c r="H23" s="85">
        <f>SUM(G23/D23*1000)</f>
        <v>400</v>
      </c>
      <c r="I23" s="73">
        <v>31</v>
      </c>
    </row>
    <row r="24" spans="1:9" ht="16.5" customHeight="1">
      <c r="A24" s="144">
        <v>13</v>
      </c>
      <c r="B24" s="145" t="s">
        <v>156</v>
      </c>
      <c r="C24" s="33">
        <v>1</v>
      </c>
      <c r="D24" s="33">
        <v>3</v>
      </c>
      <c r="E24" s="33">
        <v>0</v>
      </c>
      <c r="F24" s="85">
        <f t="shared" si="0"/>
        <v>4</v>
      </c>
      <c r="G24" s="33">
        <v>1</v>
      </c>
      <c r="H24" s="85">
        <f>SUM(G24/D24*1000)</f>
        <v>333.33333333333331</v>
      </c>
      <c r="I24" s="73">
        <v>42</v>
      </c>
    </row>
    <row r="25" spans="1:9" ht="16.5" customHeight="1">
      <c r="A25" s="144">
        <v>14</v>
      </c>
      <c r="B25" s="145" t="s">
        <v>157</v>
      </c>
      <c r="C25" s="33">
        <v>0</v>
      </c>
      <c r="D25" s="33">
        <v>0</v>
      </c>
      <c r="E25" s="33">
        <v>0</v>
      </c>
      <c r="F25" s="85">
        <f t="shared" si="0"/>
        <v>0</v>
      </c>
      <c r="G25" s="33">
        <v>0</v>
      </c>
      <c r="H25" s="33">
        <v>0</v>
      </c>
      <c r="I25" s="73">
        <v>0</v>
      </c>
    </row>
    <row r="26" spans="1:9" ht="16.5" customHeight="1">
      <c r="A26" s="144">
        <v>15</v>
      </c>
      <c r="B26" s="145" t="s">
        <v>158</v>
      </c>
      <c r="C26" s="85">
        <v>0</v>
      </c>
      <c r="D26" s="85">
        <v>0</v>
      </c>
      <c r="E26" s="33">
        <v>0</v>
      </c>
      <c r="F26" s="85">
        <f t="shared" si="0"/>
        <v>0</v>
      </c>
      <c r="G26" s="85">
        <v>0</v>
      </c>
      <c r="H26" s="85">
        <v>0</v>
      </c>
      <c r="I26" s="108">
        <v>0</v>
      </c>
    </row>
    <row r="27" spans="1:9" ht="16.5" customHeight="1">
      <c r="A27" s="144">
        <v>16</v>
      </c>
      <c r="B27" s="145" t="s">
        <v>159</v>
      </c>
      <c r="C27" s="33">
        <v>3</v>
      </c>
      <c r="D27" s="85">
        <v>0</v>
      </c>
      <c r="E27" s="33">
        <v>0</v>
      </c>
      <c r="F27" s="85">
        <f t="shared" si="0"/>
        <v>3</v>
      </c>
      <c r="G27" s="33">
        <v>0</v>
      </c>
      <c r="H27" s="85">
        <v>0</v>
      </c>
      <c r="I27" s="73">
        <v>2</v>
      </c>
    </row>
    <row r="28" spans="1:9" ht="16.5" customHeight="1">
      <c r="A28" s="144">
        <v>17</v>
      </c>
      <c r="B28" s="145" t="s">
        <v>160</v>
      </c>
      <c r="C28" s="33">
        <v>0</v>
      </c>
      <c r="D28" s="85">
        <v>0</v>
      </c>
      <c r="E28" s="33">
        <v>0</v>
      </c>
      <c r="F28" s="85">
        <f t="shared" si="0"/>
        <v>0</v>
      </c>
      <c r="G28" s="33">
        <v>0</v>
      </c>
      <c r="H28" s="85">
        <v>0</v>
      </c>
      <c r="I28" s="73">
        <v>0</v>
      </c>
    </row>
    <row r="29" spans="1:9" ht="16.5" customHeight="1">
      <c r="A29" s="144">
        <v>18</v>
      </c>
      <c r="B29" s="145" t="s">
        <v>161</v>
      </c>
      <c r="C29" s="33">
        <v>0</v>
      </c>
      <c r="D29" s="85">
        <v>0</v>
      </c>
      <c r="E29" s="33">
        <v>0</v>
      </c>
      <c r="F29" s="85">
        <v>0</v>
      </c>
      <c r="G29" s="33">
        <v>0</v>
      </c>
      <c r="H29" s="85">
        <v>0</v>
      </c>
      <c r="I29" s="73">
        <v>0</v>
      </c>
    </row>
    <row r="30" spans="1:9" ht="11.25" customHeight="1">
      <c r="A30" s="144"/>
      <c r="B30" s="145"/>
      <c r="C30" s="85"/>
      <c r="D30" s="85"/>
      <c r="E30" s="85"/>
      <c r="F30" s="85"/>
      <c r="G30" s="85"/>
      <c r="H30" s="85"/>
      <c r="I30" s="108"/>
    </row>
    <row r="31" spans="1:9" ht="16.5" customHeight="1">
      <c r="A31" s="137" t="s">
        <v>162</v>
      </c>
      <c r="B31" s="141" t="s">
        <v>163</v>
      </c>
      <c r="C31" s="85"/>
      <c r="D31" s="85"/>
      <c r="E31" s="85"/>
      <c r="F31" s="85"/>
      <c r="G31" s="85"/>
      <c r="H31" s="85"/>
      <c r="I31" s="108"/>
    </row>
    <row r="32" spans="1:9" ht="16.5" customHeight="1">
      <c r="A32" s="144">
        <v>1</v>
      </c>
      <c r="B32" s="145" t="s">
        <v>164</v>
      </c>
      <c r="C32" s="33">
        <v>0</v>
      </c>
      <c r="D32" s="33">
        <v>0</v>
      </c>
      <c r="E32" s="33">
        <v>0</v>
      </c>
      <c r="F32" s="85">
        <f>SUM(C32:E32)</f>
        <v>0</v>
      </c>
      <c r="G32" s="33">
        <v>0</v>
      </c>
      <c r="H32" s="33">
        <v>0</v>
      </c>
      <c r="I32" s="73">
        <v>0</v>
      </c>
    </row>
    <row r="33" spans="1:9" ht="16.5" customHeight="1">
      <c r="A33" s="144">
        <v>2</v>
      </c>
      <c r="B33" s="145" t="s">
        <v>165</v>
      </c>
      <c r="C33" s="33">
        <v>10</v>
      </c>
      <c r="D33" s="85">
        <v>0</v>
      </c>
      <c r="E33" s="33">
        <v>0</v>
      </c>
      <c r="F33" s="85">
        <f>SUM(C33:E33)</f>
        <v>10</v>
      </c>
      <c r="G33" s="33">
        <v>0</v>
      </c>
      <c r="H33" s="85">
        <v>0</v>
      </c>
      <c r="I33" s="73">
        <v>1</v>
      </c>
    </row>
    <row r="34" spans="1:9" ht="11.25" customHeight="1">
      <c r="A34" s="144"/>
      <c r="B34" s="145"/>
      <c r="C34" s="147"/>
      <c r="D34" s="85"/>
      <c r="E34" s="85"/>
      <c r="F34" s="85"/>
      <c r="G34" s="85"/>
      <c r="H34" s="85"/>
      <c r="I34" s="108"/>
    </row>
    <row r="35" spans="1:9" ht="16.5" customHeight="1">
      <c r="A35" s="137" t="s">
        <v>166</v>
      </c>
      <c r="B35" s="141" t="s">
        <v>167</v>
      </c>
      <c r="C35" s="147"/>
      <c r="D35" s="85"/>
      <c r="E35" s="85"/>
      <c r="F35" s="85"/>
      <c r="G35" s="85"/>
      <c r="H35" s="85"/>
      <c r="I35" s="108"/>
    </row>
    <row r="36" spans="1:9" ht="16.5" customHeight="1">
      <c r="A36" s="144">
        <v>1</v>
      </c>
      <c r="B36" s="145" t="s">
        <v>168</v>
      </c>
      <c r="C36" s="148">
        <v>0</v>
      </c>
      <c r="D36" s="33">
        <v>0</v>
      </c>
      <c r="E36" s="33">
        <v>0</v>
      </c>
      <c r="F36" s="85">
        <f>SUM(C36:E36)</f>
        <v>0</v>
      </c>
      <c r="G36" s="33">
        <v>0</v>
      </c>
      <c r="H36" s="33">
        <v>0</v>
      </c>
      <c r="I36" s="73">
        <v>0</v>
      </c>
    </row>
    <row r="37" spans="1:9" ht="16.5" customHeight="1">
      <c r="A37" s="149"/>
      <c r="B37" s="150"/>
      <c r="C37" s="151"/>
      <c r="D37" s="151"/>
      <c r="E37" s="151"/>
      <c r="F37" s="151"/>
      <c r="G37" s="151"/>
      <c r="H37" s="151"/>
      <c r="I37" s="152"/>
    </row>
    <row r="38" spans="1:9" ht="16.5" customHeight="1">
      <c r="A38" s="26"/>
      <c r="B38" s="75" t="s">
        <v>114</v>
      </c>
      <c r="C38" s="153">
        <f>SUM(C12:C36)</f>
        <v>2651</v>
      </c>
      <c r="D38" s="154">
        <f>SUM(D12:D37)</f>
        <v>2052</v>
      </c>
      <c r="E38" s="153">
        <f>SUM(E12:E37)</f>
        <v>1114</v>
      </c>
      <c r="F38" s="154">
        <f>SUM(C38:E38)</f>
        <v>5817</v>
      </c>
      <c r="G38" s="153">
        <f>SUM(G12:G37)</f>
        <v>4988</v>
      </c>
      <c r="H38" s="155">
        <f>SUM(G38/D38*1000)</f>
        <v>2430.7992202729042</v>
      </c>
      <c r="I38" s="79">
        <f>SUM(I12:I37)</f>
        <v>3458</v>
      </c>
    </row>
    <row r="39" spans="1:9" ht="9" customHeight="1">
      <c r="A39" s="50"/>
      <c r="B39" s="51"/>
      <c r="C39" s="41"/>
      <c r="D39" s="41"/>
      <c r="E39" s="41"/>
      <c r="F39" s="41"/>
      <c r="G39" s="41"/>
      <c r="H39" s="41"/>
      <c r="I39" s="52"/>
    </row>
    <row r="40" spans="1:9">
      <c r="A40" s="50"/>
      <c r="B40" s="80" t="s">
        <v>48</v>
      </c>
      <c r="C40" s="114">
        <v>2711</v>
      </c>
      <c r="D40" s="114">
        <v>1839</v>
      </c>
      <c r="E40" s="114">
        <v>1233</v>
      </c>
      <c r="F40" s="114">
        <f>SUM(C40:E40)</f>
        <v>5783</v>
      </c>
      <c r="G40" s="114">
        <v>4467</v>
      </c>
      <c r="H40" s="114">
        <f>SUM(G40/D40*1000)</f>
        <v>2429.0375203915173</v>
      </c>
      <c r="I40" s="111">
        <v>3694</v>
      </c>
    </row>
    <row r="41" spans="1:9" ht="9" customHeight="1">
      <c r="A41" s="50"/>
      <c r="B41" s="51"/>
      <c r="C41" s="41"/>
      <c r="D41" s="41"/>
      <c r="E41" s="41"/>
      <c r="F41" s="41"/>
      <c r="G41" s="41"/>
      <c r="H41" s="41"/>
      <c r="I41" s="52"/>
    </row>
    <row r="42" spans="1:9">
      <c r="A42" s="50"/>
      <c r="B42" s="80" t="s">
        <v>49</v>
      </c>
      <c r="C42" s="114">
        <v>2637</v>
      </c>
      <c r="D42" s="114">
        <v>1816.5</v>
      </c>
      <c r="E42" s="114">
        <v>1272</v>
      </c>
      <c r="F42" s="114">
        <f>SUM(C42:E42)</f>
        <v>5725.5</v>
      </c>
      <c r="G42" s="114">
        <v>2568</v>
      </c>
      <c r="H42" s="114">
        <f>SUM(G42/D42*1000)</f>
        <v>1413.7076796036333</v>
      </c>
      <c r="I42" s="111">
        <v>3884</v>
      </c>
    </row>
    <row r="43" spans="1:9" ht="9" customHeight="1">
      <c r="A43" s="50"/>
      <c r="B43" s="51"/>
      <c r="C43" s="41"/>
      <c r="D43" s="41"/>
      <c r="E43" s="41"/>
      <c r="F43" s="41"/>
      <c r="G43" s="41"/>
      <c r="H43" s="41"/>
      <c r="I43" s="52"/>
    </row>
    <row r="44" spans="1:9">
      <c r="A44" s="50"/>
      <c r="B44" s="80" t="s">
        <v>50</v>
      </c>
      <c r="C44" s="114">
        <v>2091</v>
      </c>
      <c r="D44" s="114">
        <v>1630</v>
      </c>
      <c r="E44" s="114">
        <v>1306</v>
      </c>
      <c r="F44" s="114">
        <f>SUM(C44:E44)</f>
        <v>5027</v>
      </c>
      <c r="G44" s="114">
        <v>4202.5</v>
      </c>
      <c r="H44" s="114">
        <f>SUM(G44/D44*1000)</f>
        <v>2578.2208588957055</v>
      </c>
      <c r="I44" s="111">
        <v>3416</v>
      </c>
    </row>
    <row r="45" spans="1:9" ht="9" customHeight="1">
      <c r="A45" s="50"/>
      <c r="B45" s="51"/>
      <c r="C45" s="41"/>
      <c r="D45" s="41"/>
      <c r="E45" s="41"/>
      <c r="F45" s="41"/>
      <c r="G45" s="41"/>
      <c r="H45" s="41"/>
      <c r="I45" s="52"/>
    </row>
    <row r="46" spans="1:9">
      <c r="A46" s="50"/>
      <c r="B46" s="80" t="s">
        <v>51</v>
      </c>
      <c r="C46" s="114">
        <v>2323.5</v>
      </c>
      <c r="D46" s="114">
        <v>1425.5</v>
      </c>
      <c r="E46" s="114">
        <v>1235</v>
      </c>
      <c r="F46" s="114">
        <f>SUM(C46:E46)</f>
        <v>4984</v>
      </c>
      <c r="G46" s="114">
        <v>5926</v>
      </c>
      <c r="H46" s="114">
        <f>SUM(G46/D46*1000)</f>
        <v>4157.1378463696947</v>
      </c>
      <c r="I46" s="111">
        <v>3419</v>
      </c>
    </row>
    <row r="47" spans="1:9" ht="8.25" customHeight="1" thickBot="1">
      <c r="A47" s="59"/>
      <c r="B47" s="60"/>
      <c r="C47" s="61"/>
      <c r="D47" s="61"/>
      <c r="E47" s="61"/>
      <c r="F47" s="61"/>
      <c r="G47" s="61"/>
      <c r="H47" s="61"/>
      <c r="I47" s="62"/>
    </row>
    <row r="48" spans="1:9" ht="13.5" thickTop="1">
      <c r="B48" s="63" t="s">
        <v>52</v>
      </c>
    </row>
    <row r="49" spans="1:9">
      <c r="B49" s="156"/>
      <c r="C49" s="115"/>
    </row>
    <row r="53" spans="1:9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>
      <c r="A56" s="157"/>
      <c r="B56" s="158"/>
      <c r="C56" s="158"/>
      <c r="D56" s="158"/>
      <c r="E56" s="158"/>
      <c r="F56" s="158"/>
      <c r="G56" s="158"/>
      <c r="H56" s="158"/>
      <c r="I56" s="158"/>
    </row>
    <row r="57" spans="1:9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>
      <c r="A58" s="159"/>
      <c r="B58" s="160"/>
      <c r="C58" s="160"/>
      <c r="D58" s="160"/>
      <c r="E58" s="160"/>
      <c r="F58" s="160"/>
      <c r="G58" s="160"/>
      <c r="H58" s="160"/>
      <c r="I58" s="160"/>
    </row>
    <row r="59" spans="1:9">
      <c r="A59" s="161"/>
      <c r="B59" s="90"/>
    </row>
    <row r="60" spans="1:9">
      <c r="A60" s="161"/>
      <c r="B60" s="90"/>
    </row>
    <row r="61" spans="1:9">
      <c r="A61" s="161"/>
      <c r="B61" s="90"/>
    </row>
    <row r="62" spans="1:9">
      <c r="A62" s="116"/>
      <c r="B62" s="116"/>
      <c r="C62" s="116"/>
      <c r="D62" s="116"/>
      <c r="E62" s="116"/>
      <c r="F62" s="116"/>
      <c r="G62" s="116"/>
      <c r="H62" s="116"/>
      <c r="I62" s="116"/>
    </row>
    <row r="63" spans="1:9">
      <c r="A63" s="116"/>
      <c r="B63" s="116"/>
      <c r="C63" s="116"/>
      <c r="D63" s="116"/>
      <c r="E63" s="116"/>
      <c r="F63" s="116"/>
      <c r="G63" s="116"/>
      <c r="H63" s="116"/>
      <c r="I63" s="116"/>
    </row>
    <row r="64" spans="1:9">
      <c r="A64" s="116"/>
      <c r="B64" s="117"/>
      <c r="C64" s="116"/>
      <c r="D64" s="116" t="s">
        <v>169</v>
      </c>
      <c r="E64" s="117" t="s">
        <v>139</v>
      </c>
      <c r="F64" s="116"/>
      <c r="G64" s="116"/>
      <c r="H64" s="116"/>
      <c r="I64" s="116"/>
    </row>
    <row r="65" spans="1:9">
      <c r="A65" s="116"/>
      <c r="B65" s="117"/>
      <c r="C65" s="116"/>
      <c r="D65" s="116"/>
      <c r="E65" s="117" t="s">
        <v>170</v>
      </c>
      <c r="F65" s="116"/>
      <c r="G65" s="116"/>
      <c r="H65" s="116"/>
      <c r="I65" s="116"/>
    </row>
    <row r="66" spans="1:9">
      <c r="A66" s="116"/>
      <c r="B66" s="117"/>
      <c r="C66" s="116"/>
      <c r="D66" s="116"/>
      <c r="E66" s="118" t="s">
        <v>3</v>
      </c>
      <c r="F66" s="118" t="s">
        <v>67</v>
      </c>
      <c r="G66" s="116"/>
      <c r="H66" s="116"/>
      <c r="I66" s="116"/>
    </row>
    <row r="67" spans="1:9" ht="13.5" thickBot="1">
      <c r="A67" s="119"/>
      <c r="B67" s="120"/>
      <c r="C67" s="121"/>
      <c r="D67" s="64"/>
      <c r="E67" s="64"/>
      <c r="F67" s="64"/>
      <c r="G67" s="64"/>
      <c r="H67" s="64"/>
      <c r="I67" s="64"/>
    </row>
    <row r="68" spans="1:9" ht="16.5" customHeight="1" thickTop="1">
      <c r="A68" s="122"/>
      <c r="B68" s="123"/>
      <c r="C68" s="124" t="s">
        <v>5</v>
      </c>
      <c r="D68" s="124"/>
      <c r="E68" s="125"/>
      <c r="F68" s="126" t="s">
        <v>6</v>
      </c>
      <c r="G68" s="126" t="s">
        <v>7</v>
      </c>
      <c r="H68" s="126" t="s">
        <v>8</v>
      </c>
      <c r="I68" s="127" t="s">
        <v>9</v>
      </c>
    </row>
    <row r="69" spans="1:9" ht="16.5" customHeight="1">
      <c r="A69" s="128" t="s">
        <v>10</v>
      </c>
      <c r="B69" s="129" t="s">
        <v>141</v>
      </c>
      <c r="C69" s="130" t="s">
        <v>12</v>
      </c>
      <c r="D69" s="130" t="s">
        <v>13</v>
      </c>
      <c r="E69" s="130" t="s">
        <v>14</v>
      </c>
      <c r="F69" s="131" t="s">
        <v>15</v>
      </c>
      <c r="G69" s="131" t="s">
        <v>56</v>
      </c>
      <c r="H69" s="131" t="s">
        <v>7</v>
      </c>
      <c r="I69" s="132" t="s">
        <v>17</v>
      </c>
    </row>
    <row r="70" spans="1:9" ht="16.5" customHeight="1">
      <c r="A70" s="133"/>
      <c r="B70" s="134"/>
      <c r="C70" s="135"/>
      <c r="D70" s="135"/>
      <c r="E70" s="135"/>
      <c r="F70" s="135"/>
      <c r="G70" s="135"/>
      <c r="H70" s="135" t="s">
        <v>18</v>
      </c>
      <c r="I70" s="136" t="s">
        <v>19</v>
      </c>
    </row>
    <row r="71" spans="1:9" ht="11.25" customHeight="1">
      <c r="A71" s="137"/>
      <c r="B71" s="138"/>
      <c r="C71" s="139"/>
      <c r="D71" s="139"/>
      <c r="E71" s="139"/>
      <c r="F71" s="139"/>
      <c r="G71" s="139"/>
      <c r="H71" s="139"/>
      <c r="I71" s="140"/>
    </row>
    <row r="72" spans="1:9" ht="16.5" customHeight="1">
      <c r="A72" s="137" t="s">
        <v>142</v>
      </c>
      <c r="B72" s="141" t="s">
        <v>143</v>
      </c>
      <c r="C72" s="142"/>
      <c r="D72" s="142"/>
      <c r="E72" s="142"/>
      <c r="F72" s="142"/>
      <c r="G72" s="142"/>
      <c r="H72" s="142"/>
      <c r="I72" s="143"/>
    </row>
    <row r="73" spans="1:9" ht="16.5" customHeight="1">
      <c r="A73" s="144">
        <v>1</v>
      </c>
      <c r="B73" s="145" t="s">
        <v>144</v>
      </c>
      <c r="C73" s="85">
        <f>5901+204</f>
        <v>6105</v>
      </c>
      <c r="D73" s="85">
        <f>4762+1089+301</f>
        <v>6152</v>
      </c>
      <c r="E73" s="85">
        <v>1052</v>
      </c>
      <c r="F73" s="85">
        <f t="shared" ref="F73:F88" si="1">SUM(C73:E73)</f>
        <v>13309</v>
      </c>
      <c r="G73" s="162">
        <v>5832</v>
      </c>
      <c r="H73" s="85">
        <f t="shared" ref="H73:H79" si="2">SUM(G73/D73*1000)</f>
        <v>947.9843953185956</v>
      </c>
      <c r="I73" s="108">
        <f>5841+2476+703</f>
        <v>9020</v>
      </c>
    </row>
    <row r="74" spans="1:9" ht="16.5" customHeight="1">
      <c r="A74" s="144">
        <v>2</v>
      </c>
      <c r="B74" s="145" t="s">
        <v>145</v>
      </c>
      <c r="C74" s="85">
        <v>577</v>
      </c>
      <c r="D74" s="85">
        <v>8269</v>
      </c>
      <c r="E74" s="85">
        <v>1271</v>
      </c>
      <c r="F74" s="85">
        <f t="shared" si="1"/>
        <v>10117</v>
      </c>
      <c r="G74" s="162">
        <v>7755</v>
      </c>
      <c r="H74" s="85">
        <f t="shared" si="2"/>
        <v>937.84012577095177</v>
      </c>
      <c r="I74" s="108">
        <v>4589</v>
      </c>
    </row>
    <row r="75" spans="1:9" ht="16.5" customHeight="1">
      <c r="A75" s="144">
        <v>3</v>
      </c>
      <c r="B75" s="163" t="s">
        <v>146</v>
      </c>
      <c r="C75" s="33">
        <v>102912</v>
      </c>
      <c r="D75" s="33">
        <v>70464</v>
      </c>
      <c r="E75" s="33">
        <v>9382</v>
      </c>
      <c r="F75" s="85">
        <f t="shared" si="1"/>
        <v>182758</v>
      </c>
      <c r="G75" s="164">
        <v>323248</v>
      </c>
      <c r="H75" s="85">
        <f t="shared" si="2"/>
        <v>4587.4205267938232</v>
      </c>
      <c r="I75" s="73">
        <v>103747</v>
      </c>
    </row>
    <row r="76" spans="1:9" ht="16.5" customHeight="1">
      <c r="A76" s="144">
        <v>4</v>
      </c>
      <c r="B76" s="145" t="s">
        <v>147</v>
      </c>
      <c r="C76" s="85">
        <v>162</v>
      </c>
      <c r="D76" s="85">
        <v>292</v>
      </c>
      <c r="E76" s="85">
        <v>184</v>
      </c>
      <c r="F76" s="85">
        <f t="shared" si="1"/>
        <v>638</v>
      </c>
      <c r="G76" s="162">
        <v>469</v>
      </c>
      <c r="H76" s="85">
        <f t="shared" si="2"/>
        <v>1606.1643835616439</v>
      </c>
      <c r="I76" s="108">
        <v>570</v>
      </c>
    </row>
    <row r="77" spans="1:9" ht="16.5" customHeight="1">
      <c r="A77" s="144">
        <v>5</v>
      </c>
      <c r="B77" s="145" t="s">
        <v>148</v>
      </c>
      <c r="C77" s="33">
        <v>954</v>
      </c>
      <c r="D77" s="85">
        <v>4909</v>
      </c>
      <c r="E77" s="85">
        <v>818</v>
      </c>
      <c r="F77" s="85">
        <f t="shared" si="1"/>
        <v>6681</v>
      </c>
      <c r="G77" s="162">
        <v>6510</v>
      </c>
      <c r="H77" s="85">
        <f t="shared" si="2"/>
        <v>1326.1356691790588</v>
      </c>
      <c r="I77" s="108">
        <v>3562</v>
      </c>
    </row>
    <row r="78" spans="1:9" ht="16.5" customHeight="1">
      <c r="A78" s="144">
        <v>6</v>
      </c>
      <c r="B78" s="145" t="s">
        <v>149</v>
      </c>
      <c r="C78" s="85">
        <v>240</v>
      </c>
      <c r="D78" s="85">
        <v>1446</v>
      </c>
      <c r="E78" s="85">
        <v>428</v>
      </c>
      <c r="F78" s="85">
        <f t="shared" si="1"/>
        <v>2114</v>
      </c>
      <c r="G78" s="85">
        <v>992</v>
      </c>
      <c r="H78" s="85">
        <f t="shared" si="2"/>
        <v>686.03042876901793</v>
      </c>
      <c r="I78" s="108">
        <v>1966</v>
      </c>
    </row>
    <row r="79" spans="1:9" ht="16.5" customHeight="1">
      <c r="A79" s="144">
        <v>7</v>
      </c>
      <c r="B79" s="145" t="s">
        <v>150</v>
      </c>
      <c r="C79" s="33">
        <v>0</v>
      </c>
      <c r="D79" s="85">
        <v>6</v>
      </c>
      <c r="E79" s="85">
        <v>8</v>
      </c>
      <c r="F79" s="85">
        <f t="shared" si="1"/>
        <v>14</v>
      </c>
      <c r="G79" s="85">
        <v>4</v>
      </c>
      <c r="H79" s="85">
        <f t="shared" si="2"/>
        <v>666.66666666666663</v>
      </c>
      <c r="I79" s="108">
        <v>32</v>
      </c>
    </row>
    <row r="80" spans="1:9" ht="16.5" customHeight="1">
      <c r="A80" s="144">
        <v>8</v>
      </c>
      <c r="B80" s="145" t="s">
        <v>151</v>
      </c>
      <c r="C80" s="85">
        <v>0</v>
      </c>
      <c r="D80" s="33">
        <v>0</v>
      </c>
      <c r="E80" s="33">
        <v>0</v>
      </c>
      <c r="F80" s="85">
        <f t="shared" si="1"/>
        <v>0</v>
      </c>
      <c r="G80" s="33">
        <v>0</v>
      </c>
      <c r="H80" s="33">
        <v>0</v>
      </c>
      <c r="I80" s="73">
        <v>0</v>
      </c>
    </row>
    <row r="81" spans="1:9" ht="16.5" customHeight="1">
      <c r="A81" s="144">
        <v>9</v>
      </c>
      <c r="B81" s="145" t="s">
        <v>152</v>
      </c>
      <c r="C81" s="85">
        <v>198</v>
      </c>
      <c r="D81" s="85">
        <v>165</v>
      </c>
      <c r="E81" s="85">
        <v>73</v>
      </c>
      <c r="F81" s="85">
        <f t="shared" si="1"/>
        <v>436</v>
      </c>
      <c r="G81" s="85">
        <v>708</v>
      </c>
      <c r="H81" s="85">
        <f>SUM(G81/D81*1000)</f>
        <v>4290.909090909091</v>
      </c>
      <c r="I81" s="108">
        <v>652</v>
      </c>
    </row>
    <row r="82" spans="1:9" ht="16.5" customHeight="1">
      <c r="A82" s="144">
        <v>10</v>
      </c>
      <c r="B82" s="145" t="s">
        <v>153</v>
      </c>
      <c r="C82" s="85">
        <v>0</v>
      </c>
      <c r="D82" s="33">
        <v>0</v>
      </c>
      <c r="E82" s="33">
        <v>0</v>
      </c>
      <c r="F82" s="85">
        <f t="shared" si="1"/>
        <v>0</v>
      </c>
      <c r="G82" s="33">
        <v>0</v>
      </c>
      <c r="H82" s="85">
        <v>0</v>
      </c>
      <c r="I82" s="108">
        <v>0</v>
      </c>
    </row>
    <row r="83" spans="1:9" ht="16.5" customHeight="1">
      <c r="A83" s="144">
        <v>11</v>
      </c>
      <c r="B83" s="145" t="s">
        <v>154</v>
      </c>
      <c r="C83" s="85">
        <v>125</v>
      </c>
      <c r="D83" s="85">
        <v>222</v>
      </c>
      <c r="E83" s="85">
        <v>16</v>
      </c>
      <c r="F83" s="85">
        <f t="shared" si="1"/>
        <v>363</v>
      </c>
      <c r="G83" s="85">
        <v>131</v>
      </c>
      <c r="H83" s="85">
        <f>SUM(G83/D83*1000)</f>
        <v>590.09009009009003</v>
      </c>
      <c r="I83" s="108">
        <v>519</v>
      </c>
    </row>
    <row r="84" spans="1:9" ht="16.5" customHeight="1">
      <c r="A84" s="144">
        <v>12</v>
      </c>
      <c r="B84" s="145" t="s">
        <v>155</v>
      </c>
      <c r="C84" s="85">
        <v>1</v>
      </c>
      <c r="D84" s="85">
        <v>2</v>
      </c>
      <c r="E84" s="85">
        <v>2</v>
      </c>
      <c r="F84" s="85">
        <f t="shared" si="1"/>
        <v>5</v>
      </c>
      <c r="G84" s="85">
        <v>1</v>
      </c>
      <c r="H84" s="85">
        <f>SUM(G84/D84*1000)</f>
        <v>500</v>
      </c>
      <c r="I84" s="108">
        <v>10</v>
      </c>
    </row>
    <row r="85" spans="1:9" ht="16.5" customHeight="1">
      <c r="A85" s="144">
        <v>13</v>
      </c>
      <c r="B85" s="145" t="s">
        <v>156</v>
      </c>
      <c r="C85" s="33">
        <v>0</v>
      </c>
      <c r="D85" s="33">
        <v>0</v>
      </c>
      <c r="E85" s="85">
        <v>0</v>
      </c>
      <c r="F85" s="85">
        <f t="shared" si="1"/>
        <v>0</v>
      </c>
      <c r="G85" s="33">
        <v>0</v>
      </c>
      <c r="H85" s="85">
        <v>0</v>
      </c>
      <c r="I85" s="108">
        <v>0</v>
      </c>
    </row>
    <row r="86" spans="1:9" ht="16.5" customHeight="1">
      <c r="A86" s="144">
        <v>14</v>
      </c>
      <c r="B86" s="145" t="s">
        <v>157</v>
      </c>
      <c r="C86" s="33">
        <v>1</v>
      </c>
      <c r="D86" s="33">
        <v>1</v>
      </c>
      <c r="E86" s="33">
        <v>0</v>
      </c>
      <c r="F86" s="85">
        <f t="shared" si="1"/>
        <v>2</v>
      </c>
      <c r="G86" s="33">
        <v>0</v>
      </c>
      <c r="H86" s="85">
        <f>SUM(G86/D86*1000)</f>
        <v>0</v>
      </c>
      <c r="I86" s="73">
        <v>4</v>
      </c>
    </row>
    <row r="87" spans="1:9" ht="16.5" customHeight="1">
      <c r="A87" s="144">
        <v>15</v>
      </c>
      <c r="B87" s="145" t="s">
        <v>158</v>
      </c>
      <c r="C87" s="33">
        <v>0</v>
      </c>
      <c r="D87" s="33">
        <v>0</v>
      </c>
      <c r="E87" s="33">
        <v>0</v>
      </c>
      <c r="F87" s="33">
        <f t="shared" si="1"/>
        <v>0</v>
      </c>
      <c r="G87" s="33">
        <v>0</v>
      </c>
      <c r="H87" s="33">
        <v>0</v>
      </c>
      <c r="I87" s="73">
        <v>0</v>
      </c>
    </row>
    <row r="88" spans="1:9" ht="16.5" customHeight="1">
      <c r="A88" s="144">
        <v>16</v>
      </c>
      <c r="B88" s="145" t="s">
        <v>159</v>
      </c>
      <c r="C88" s="33">
        <v>0</v>
      </c>
      <c r="D88" s="33">
        <v>0</v>
      </c>
      <c r="E88" s="33">
        <v>0</v>
      </c>
      <c r="F88" s="85">
        <f t="shared" si="1"/>
        <v>0</v>
      </c>
      <c r="G88" s="33">
        <v>0</v>
      </c>
      <c r="H88" s="85">
        <v>0</v>
      </c>
      <c r="I88" s="73">
        <v>0</v>
      </c>
    </row>
    <row r="89" spans="1:9" ht="16.5" customHeight="1">
      <c r="A89" s="144">
        <v>17</v>
      </c>
      <c r="B89" s="145" t="s">
        <v>160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73">
        <v>0</v>
      </c>
    </row>
    <row r="90" spans="1:9" ht="16.5" customHeight="1">
      <c r="A90" s="144">
        <v>18</v>
      </c>
      <c r="B90" s="145" t="s">
        <v>161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73">
        <v>0</v>
      </c>
    </row>
    <row r="91" spans="1:9" ht="11.25" customHeight="1">
      <c r="A91" s="144"/>
      <c r="B91" s="145"/>
      <c r="C91" s="85"/>
      <c r="D91" s="85"/>
      <c r="E91" s="85"/>
      <c r="F91" s="85"/>
      <c r="G91" s="85"/>
      <c r="H91" s="85"/>
      <c r="I91" s="108"/>
    </row>
    <row r="92" spans="1:9" ht="16.5" customHeight="1">
      <c r="A92" s="137" t="s">
        <v>162</v>
      </c>
      <c r="B92" s="141" t="s">
        <v>163</v>
      </c>
      <c r="C92" s="85"/>
      <c r="D92" s="85"/>
      <c r="E92" s="85"/>
      <c r="F92" s="85"/>
      <c r="G92" s="85"/>
      <c r="H92" s="85"/>
      <c r="I92" s="108"/>
    </row>
    <row r="93" spans="1:9" ht="16.5" customHeight="1">
      <c r="A93" s="144">
        <v>1</v>
      </c>
      <c r="B93" s="145" t="s">
        <v>164</v>
      </c>
      <c r="C93" s="33">
        <v>0</v>
      </c>
      <c r="D93" s="33">
        <v>0</v>
      </c>
      <c r="E93" s="33">
        <v>0</v>
      </c>
      <c r="F93" s="33">
        <f>SUM(C93:E93)</f>
        <v>0</v>
      </c>
      <c r="G93" s="33">
        <v>0</v>
      </c>
      <c r="H93" s="33">
        <v>0</v>
      </c>
      <c r="I93" s="73">
        <v>0</v>
      </c>
    </row>
    <row r="94" spans="1:9" ht="16.5" customHeight="1">
      <c r="A94" s="144">
        <v>2</v>
      </c>
      <c r="B94" s="145" t="s">
        <v>165</v>
      </c>
      <c r="C94" s="33">
        <v>1</v>
      </c>
      <c r="D94" s="33">
        <v>11</v>
      </c>
      <c r="E94" s="33">
        <v>3</v>
      </c>
      <c r="F94" s="33">
        <f>SUM(C94:E94)</f>
        <v>15</v>
      </c>
      <c r="G94" s="33">
        <v>0</v>
      </c>
      <c r="H94" s="85">
        <f>SUM(G94/D94*1000)</f>
        <v>0</v>
      </c>
      <c r="I94" s="73">
        <v>22</v>
      </c>
    </row>
    <row r="95" spans="1:9" ht="11.25" customHeight="1">
      <c r="A95" s="144"/>
      <c r="B95" s="145"/>
      <c r="C95" s="147"/>
      <c r="D95" s="85"/>
      <c r="E95" s="85"/>
      <c r="F95" s="85"/>
      <c r="G95" s="85"/>
      <c r="H95" s="85"/>
      <c r="I95" s="108"/>
    </row>
    <row r="96" spans="1:9" ht="16.5" customHeight="1">
      <c r="A96" s="137" t="s">
        <v>166</v>
      </c>
      <c r="B96" s="141" t="s">
        <v>167</v>
      </c>
      <c r="C96" s="147"/>
      <c r="D96" s="85"/>
      <c r="E96" s="85"/>
      <c r="F96" s="85"/>
      <c r="G96" s="85"/>
      <c r="H96" s="85"/>
      <c r="I96" s="108"/>
    </row>
    <row r="97" spans="1:9" ht="16.5" customHeight="1">
      <c r="A97" s="144">
        <v>1</v>
      </c>
      <c r="B97" s="145" t="s">
        <v>168</v>
      </c>
      <c r="C97" s="33">
        <v>0</v>
      </c>
      <c r="D97" s="33">
        <v>0</v>
      </c>
      <c r="E97" s="33">
        <v>0</v>
      </c>
      <c r="F97" s="85">
        <f>SUM(C97:E97)</f>
        <v>0</v>
      </c>
      <c r="G97" s="33">
        <v>0</v>
      </c>
      <c r="H97" s="85">
        <v>0</v>
      </c>
      <c r="I97" s="73">
        <v>0</v>
      </c>
    </row>
    <row r="98" spans="1:9" ht="16.5" customHeight="1">
      <c r="A98" s="149"/>
      <c r="B98" s="150"/>
      <c r="C98" s="151"/>
      <c r="D98" s="151"/>
      <c r="E98" s="151"/>
      <c r="F98" s="151"/>
      <c r="G98" s="151"/>
      <c r="H98" s="151"/>
      <c r="I98" s="152"/>
    </row>
    <row r="99" spans="1:9" ht="16.5" customHeight="1">
      <c r="A99" s="26"/>
      <c r="B99" s="75" t="s">
        <v>47</v>
      </c>
      <c r="C99" s="153">
        <f>SUM(C73:C97)</f>
        <v>111276</v>
      </c>
      <c r="D99" s="154">
        <f>SUM(D73:D98)</f>
        <v>91939</v>
      </c>
      <c r="E99" s="153">
        <f>SUM(E73:E98)</f>
        <v>13237</v>
      </c>
      <c r="F99" s="154">
        <f>SUM(C99:E99)</f>
        <v>216452</v>
      </c>
      <c r="G99" s="153">
        <f>SUM(G73:G98)</f>
        <v>345650</v>
      </c>
      <c r="H99" s="155">
        <f>SUM(G99/D99*1000)</f>
        <v>3759.5579677829865</v>
      </c>
      <c r="I99" s="79">
        <f>SUM(I73:I98)</f>
        <v>124693</v>
      </c>
    </row>
    <row r="100" spans="1:9" ht="9" customHeight="1">
      <c r="A100" s="50"/>
      <c r="B100" s="51"/>
      <c r="C100" s="41"/>
      <c r="D100" s="41"/>
      <c r="E100" s="41"/>
      <c r="F100" s="41"/>
      <c r="G100" s="41"/>
      <c r="H100" s="41"/>
      <c r="I100" s="52"/>
    </row>
    <row r="101" spans="1:9">
      <c r="A101" s="50"/>
      <c r="B101" s="80" t="s">
        <v>48</v>
      </c>
      <c r="C101" s="114">
        <v>96157</v>
      </c>
      <c r="D101" s="114">
        <v>47340</v>
      </c>
      <c r="E101" s="114">
        <v>13929</v>
      </c>
      <c r="F101" s="114">
        <f>SUM(C101:E101)</f>
        <v>157426</v>
      </c>
      <c r="G101" s="114">
        <v>308336</v>
      </c>
      <c r="H101" s="114">
        <f>SUM(G101/D101*1000)</f>
        <v>6513.2234896493446</v>
      </c>
      <c r="I101" s="111">
        <v>75439</v>
      </c>
    </row>
    <row r="102" spans="1:9" ht="9" customHeight="1">
      <c r="A102" s="50"/>
      <c r="B102" s="51"/>
      <c r="C102" s="41"/>
      <c r="D102" s="41"/>
      <c r="E102" s="41"/>
      <c r="F102" s="41"/>
      <c r="G102" s="41"/>
      <c r="H102" s="41"/>
      <c r="I102" s="52"/>
    </row>
    <row r="103" spans="1:9">
      <c r="A103" s="50"/>
      <c r="B103" s="80" t="s">
        <v>49</v>
      </c>
      <c r="C103" s="114">
        <v>86292.5</v>
      </c>
      <c r="D103" s="114">
        <v>43938</v>
      </c>
      <c r="E103" s="114">
        <v>22540</v>
      </c>
      <c r="F103" s="114">
        <f>SUM(C103:E103)</f>
        <v>152770.5</v>
      </c>
      <c r="G103" s="114">
        <v>272498.5</v>
      </c>
      <c r="H103" s="114">
        <f>SUM(G103/D103*1000)</f>
        <v>6201.8867495106742</v>
      </c>
      <c r="I103" s="111">
        <v>76189</v>
      </c>
    </row>
    <row r="104" spans="1:9" ht="9" customHeight="1">
      <c r="A104" s="50"/>
      <c r="B104" s="51"/>
      <c r="C104" s="41"/>
      <c r="D104" s="41"/>
      <c r="E104" s="41"/>
      <c r="F104" s="41"/>
      <c r="G104" s="41"/>
      <c r="H104" s="41"/>
      <c r="I104" s="52"/>
    </row>
    <row r="105" spans="1:9">
      <c r="A105" s="50"/>
      <c r="B105" s="80" t="s">
        <v>50</v>
      </c>
      <c r="C105" s="114">
        <v>61888</v>
      </c>
      <c r="D105" s="114">
        <v>46730.5</v>
      </c>
      <c r="E105" s="114">
        <v>22058</v>
      </c>
      <c r="F105" s="114">
        <f>SUM(C105:E105)</f>
        <v>130676.5</v>
      </c>
      <c r="G105" s="114">
        <v>278573</v>
      </c>
      <c r="H105" s="114">
        <f>SUM(G105/D105*1000)</f>
        <v>5961.2672665603841</v>
      </c>
      <c r="I105" s="111">
        <v>65113</v>
      </c>
    </row>
    <row r="106" spans="1:9" ht="9" customHeight="1">
      <c r="A106" s="50"/>
      <c r="B106" s="51"/>
      <c r="C106" s="41"/>
      <c r="D106" s="41"/>
      <c r="E106" s="41"/>
      <c r="F106" s="41"/>
      <c r="G106" s="41"/>
      <c r="H106" s="41"/>
      <c r="I106" s="52"/>
    </row>
    <row r="107" spans="1:9">
      <c r="A107" s="50"/>
      <c r="B107" s="80" t="s">
        <v>51</v>
      </c>
      <c r="C107" s="114">
        <v>43149.5</v>
      </c>
      <c r="D107" s="114">
        <v>46764</v>
      </c>
      <c r="E107" s="114">
        <v>19764</v>
      </c>
      <c r="F107" s="114">
        <f>SUM(C107:E107)</f>
        <v>109677.5</v>
      </c>
      <c r="G107" s="114">
        <v>277811</v>
      </c>
      <c r="H107" s="114">
        <f>SUM(G107/D107*1000)</f>
        <v>5940.7022495937044</v>
      </c>
      <c r="I107" s="111">
        <v>55377</v>
      </c>
    </row>
    <row r="108" spans="1:9" ht="8.25" customHeight="1" thickBot="1">
      <c r="A108" s="59"/>
      <c r="B108" s="60"/>
      <c r="C108" s="61"/>
      <c r="D108" s="61"/>
      <c r="E108" s="61"/>
      <c r="F108" s="61"/>
      <c r="G108" s="61"/>
      <c r="H108" s="61"/>
      <c r="I108" s="62"/>
    </row>
    <row r="109" spans="1:9" ht="13.5" thickTop="1">
      <c r="B109" s="63" t="s">
        <v>52</v>
      </c>
    </row>
    <row r="110" spans="1:9">
      <c r="B110" s="156"/>
      <c r="C110" s="115"/>
    </row>
    <row r="111" spans="1:9">
      <c r="B111" s="165"/>
    </row>
    <row r="117" spans="1:9">
      <c r="A117" s="116"/>
      <c r="B117" s="116"/>
      <c r="C117" s="116"/>
      <c r="D117" s="116"/>
      <c r="E117" s="116"/>
      <c r="F117" s="116"/>
      <c r="G117" s="116"/>
      <c r="H117" s="116"/>
      <c r="I117" s="116"/>
    </row>
    <row r="118" spans="1:9">
      <c r="A118" s="116"/>
      <c r="B118" s="116"/>
      <c r="C118" s="116"/>
      <c r="D118" s="116"/>
      <c r="E118" s="116"/>
      <c r="F118" s="116"/>
      <c r="G118" s="116"/>
      <c r="H118" s="116"/>
      <c r="I118" s="116"/>
    </row>
    <row r="119" spans="1:9">
      <c r="A119" s="116"/>
      <c r="B119" s="116"/>
      <c r="C119" s="116"/>
      <c r="D119" s="116"/>
      <c r="E119" s="116"/>
      <c r="F119" s="116"/>
      <c r="G119" s="116"/>
      <c r="H119" s="116"/>
      <c r="I119" s="116"/>
    </row>
    <row r="120" spans="1:9">
      <c r="A120" s="116"/>
      <c r="B120" s="116"/>
      <c r="C120" s="116"/>
      <c r="D120" s="116"/>
      <c r="E120" s="116"/>
      <c r="F120" s="116"/>
      <c r="G120" s="116"/>
      <c r="H120" s="116"/>
      <c r="I120" s="116"/>
    </row>
    <row r="121" spans="1:9">
      <c r="A121" s="116"/>
      <c r="B121" s="116"/>
      <c r="C121" s="116"/>
      <c r="D121" s="116"/>
      <c r="E121" s="116"/>
      <c r="F121" s="116"/>
      <c r="G121" s="116"/>
      <c r="H121" s="116"/>
      <c r="I121" s="116"/>
    </row>
    <row r="122" spans="1:9">
      <c r="A122" s="159"/>
      <c r="B122" s="160"/>
      <c r="C122" s="160"/>
      <c r="D122" s="160"/>
      <c r="E122" s="160"/>
      <c r="F122" s="160"/>
      <c r="G122" s="160"/>
      <c r="H122" s="160"/>
      <c r="I122" s="160"/>
    </row>
    <row r="123" spans="1:9">
      <c r="A123" s="116"/>
      <c r="B123" s="116"/>
      <c r="C123" s="116"/>
      <c r="D123" s="116"/>
      <c r="E123" s="116"/>
      <c r="F123" s="116"/>
      <c r="G123" s="116"/>
      <c r="H123" s="116"/>
      <c r="I123" s="116"/>
    </row>
    <row r="124" spans="1:9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>
      <c r="A125" s="116"/>
      <c r="B125" s="117"/>
      <c r="C125" s="116"/>
      <c r="D125" s="116" t="s">
        <v>171</v>
      </c>
      <c r="E125" s="117" t="s">
        <v>139</v>
      </c>
      <c r="F125" s="116"/>
      <c r="G125" s="116"/>
      <c r="H125" s="116"/>
      <c r="I125" s="116"/>
    </row>
    <row r="126" spans="1:9">
      <c r="A126" s="116"/>
      <c r="B126" s="117"/>
      <c r="C126" s="116"/>
      <c r="D126" s="116"/>
      <c r="E126" s="117" t="s">
        <v>172</v>
      </c>
      <c r="F126" s="116"/>
      <c r="G126" s="116"/>
      <c r="H126" s="116"/>
      <c r="I126" s="116"/>
    </row>
    <row r="127" spans="1:9">
      <c r="A127" s="116"/>
      <c r="B127" s="117"/>
      <c r="C127" s="116"/>
      <c r="D127" s="116"/>
      <c r="E127" s="118" t="s">
        <v>3</v>
      </c>
      <c r="F127" s="118" t="s">
        <v>67</v>
      </c>
      <c r="G127" s="116"/>
      <c r="H127" s="116"/>
      <c r="I127" s="116"/>
    </row>
    <row r="128" spans="1:9" ht="13.5" thickBot="1">
      <c r="A128" s="119"/>
      <c r="B128" s="120"/>
      <c r="C128" s="121"/>
      <c r="D128" s="64"/>
      <c r="E128" s="64"/>
      <c r="F128" s="64"/>
      <c r="G128" s="64"/>
      <c r="H128" s="64"/>
      <c r="I128" s="64"/>
    </row>
    <row r="129" spans="1:9" ht="16.5" customHeight="1" thickTop="1">
      <c r="A129" s="122"/>
      <c r="B129" s="123"/>
      <c r="C129" s="124" t="s">
        <v>5</v>
      </c>
      <c r="D129" s="124"/>
      <c r="E129" s="125"/>
      <c r="F129" s="126" t="s">
        <v>6</v>
      </c>
      <c r="G129" s="126" t="s">
        <v>7</v>
      </c>
      <c r="H129" s="126" t="s">
        <v>8</v>
      </c>
      <c r="I129" s="127" t="s">
        <v>9</v>
      </c>
    </row>
    <row r="130" spans="1:9" ht="16.5" customHeight="1">
      <c r="A130" s="128" t="s">
        <v>10</v>
      </c>
      <c r="B130" s="129" t="s">
        <v>141</v>
      </c>
      <c r="C130" s="130" t="s">
        <v>12</v>
      </c>
      <c r="D130" s="130" t="s">
        <v>13</v>
      </c>
      <c r="E130" s="130" t="s">
        <v>14</v>
      </c>
      <c r="F130" s="131" t="s">
        <v>15</v>
      </c>
      <c r="G130" s="131" t="s">
        <v>56</v>
      </c>
      <c r="H130" s="131" t="s">
        <v>7</v>
      </c>
      <c r="I130" s="132" t="s">
        <v>17</v>
      </c>
    </row>
    <row r="131" spans="1:9" ht="16.5" customHeight="1">
      <c r="A131" s="133"/>
      <c r="B131" s="134"/>
      <c r="C131" s="135"/>
      <c r="D131" s="135"/>
      <c r="E131" s="135"/>
      <c r="F131" s="135"/>
      <c r="G131" s="135"/>
      <c r="H131" s="135" t="s">
        <v>18</v>
      </c>
      <c r="I131" s="136" t="s">
        <v>19</v>
      </c>
    </row>
    <row r="132" spans="1:9" ht="11.25" customHeight="1">
      <c r="A132" s="137"/>
      <c r="B132" s="138"/>
      <c r="C132" s="139"/>
      <c r="D132" s="139"/>
      <c r="E132" s="139"/>
      <c r="F132" s="139"/>
      <c r="G132" s="139"/>
      <c r="H132" s="139"/>
      <c r="I132" s="140"/>
    </row>
    <row r="133" spans="1:9" ht="16.5" customHeight="1">
      <c r="A133" s="137" t="s">
        <v>142</v>
      </c>
      <c r="B133" s="141" t="s">
        <v>143</v>
      </c>
      <c r="C133" s="142"/>
      <c r="D133" s="142"/>
      <c r="E133" s="142"/>
      <c r="F133" s="142"/>
      <c r="G133" s="142"/>
      <c r="H133" s="142"/>
      <c r="I133" s="143"/>
    </row>
    <row r="134" spans="1:9" ht="16.5" customHeight="1">
      <c r="A134" s="144">
        <v>1</v>
      </c>
      <c r="B134" s="145" t="s">
        <v>144</v>
      </c>
      <c r="C134" s="85">
        <v>11280</v>
      </c>
      <c r="D134" s="85">
        <v>22208</v>
      </c>
      <c r="E134" s="85">
        <v>1500</v>
      </c>
      <c r="F134" s="85">
        <f t="shared" ref="F134:F145" si="3">SUM(C134:E134)</f>
        <v>34988</v>
      </c>
      <c r="G134" s="85">
        <v>33943</v>
      </c>
      <c r="H134" s="85">
        <f t="shared" ref="H134:H139" si="4">SUM(G134/D134*1000)</f>
        <v>1528.4131844380404</v>
      </c>
      <c r="I134" s="108">
        <v>24837</v>
      </c>
    </row>
    <row r="135" spans="1:9" ht="16.5" customHeight="1">
      <c r="A135" s="144">
        <v>2</v>
      </c>
      <c r="B135" s="145" t="s">
        <v>145</v>
      </c>
      <c r="C135" s="85">
        <v>155</v>
      </c>
      <c r="D135" s="85">
        <v>551</v>
      </c>
      <c r="E135" s="85">
        <v>550</v>
      </c>
      <c r="F135" s="85">
        <f t="shared" si="3"/>
        <v>1256</v>
      </c>
      <c r="G135" s="85">
        <v>239</v>
      </c>
      <c r="H135" s="85">
        <f t="shared" si="4"/>
        <v>433.75680580762247</v>
      </c>
      <c r="I135" s="108">
        <v>1436</v>
      </c>
    </row>
    <row r="136" spans="1:9" ht="16.5" customHeight="1">
      <c r="A136" s="144">
        <v>3</v>
      </c>
      <c r="B136" s="145" t="s">
        <v>146</v>
      </c>
      <c r="C136" s="164">
        <v>21824</v>
      </c>
      <c r="D136" s="164">
        <f>22+7200</f>
        <v>7222</v>
      </c>
      <c r="E136" s="164">
        <v>0</v>
      </c>
      <c r="F136" s="162">
        <f t="shared" si="3"/>
        <v>29046</v>
      </c>
      <c r="G136" s="164">
        <f>159261+340</f>
        <v>159601</v>
      </c>
      <c r="H136" s="162">
        <f t="shared" si="4"/>
        <v>22099.279977845472</v>
      </c>
      <c r="I136" s="166">
        <v>14779</v>
      </c>
    </row>
    <row r="137" spans="1:9" ht="16.5" customHeight="1">
      <c r="A137" s="144">
        <v>4</v>
      </c>
      <c r="B137" s="145" t="s">
        <v>147</v>
      </c>
      <c r="C137" s="85">
        <v>743</v>
      </c>
      <c r="D137" s="85">
        <v>408</v>
      </c>
      <c r="E137" s="85">
        <v>51</v>
      </c>
      <c r="F137" s="85">
        <f t="shared" si="3"/>
        <v>1202</v>
      </c>
      <c r="G137" s="85">
        <v>79</v>
      </c>
      <c r="H137" s="85">
        <f t="shared" si="4"/>
        <v>193.62745098039215</v>
      </c>
      <c r="I137" s="108">
        <v>569</v>
      </c>
    </row>
    <row r="138" spans="1:9" ht="16.5" customHeight="1">
      <c r="A138" s="144">
        <v>5</v>
      </c>
      <c r="B138" s="145" t="s">
        <v>148</v>
      </c>
      <c r="C138" s="33">
        <v>6</v>
      </c>
      <c r="D138" s="85">
        <v>5</v>
      </c>
      <c r="E138" s="85">
        <v>56</v>
      </c>
      <c r="F138" s="85">
        <f t="shared" si="3"/>
        <v>67</v>
      </c>
      <c r="G138" s="85">
        <v>2</v>
      </c>
      <c r="H138" s="85">
        <f t="shared" si="4"/>
        <v>400</v>
      </c>
      <c r="I138" s="108">
        <v>86</v>
      </c>
    </row>
    <row r="139" spans="1:9" ht="16.5" customHeight="1">
      <c r="A139" s="144">
        <v>6</v>
      </c>
      <c r="B139" s="145" t="s">
        <v>149</v>
      </c>
      <c r="C139" s="85">
        <v>103</v>
      </c>
      <c r="D139" s="85">
        <v>383</v>
      </c>
      <c r="E139" s="85">
        <v>688</v>
      </c>
      <c r="F139" s="85">
        <f t="shared" si="3"/>
        <v>1174</v>
      </c>
      <c r="G139" s="85">
        <v>25</v>
      </c>
      <c r="H139" s="85">
        <f t="shared" si="4"/>
        <v>65.274151436031332</v>
      </c>
      <c r="I139" s="108">
        <v>1659</v>
      </c>
    </row>
    <row r="140" spans="1:9" ht="16.5" customHeight="1">
      <c r="A140" s="144">
        <v>7</v>
      </c>
      <c r="B140" s="145" t="s">
        <v>150</v>
      </c>
      <c r="C140" s="33">
        <v>0</v>
      </c>
      <c r="D140" s="33">
        <v>0</v>
      </c>
      <c r="E140" s="33">
        <v>0</v>
      </c>
      <c r="F140" s="85">
        <f t="shared" si="3"/>
        <v>0</v>
      </c>
      <c r="G140" s="33">
        <v>0</v>
      </c>
      <c r="H140" s="33">
        <v>0</v>
      </c>
      <c r="I140" s="73">
        <v>0</v>
      </c>
    </row>
    <row r="141" spans="1:9" ht="16.5" customHeight="1">
      <c r="A141" s="144">
        <v>8</v>
      </c>
      <c r="B141" s="145" t="s">
        <v>151</v>
      </c>
      <c r="C141" s="33">
        <v>0</v>
      </c>
      <c r="D141" s="33">
        <v>0</v>
      </c>
      <c r="E141" s="33">
        <v>0</v>
      </c>
      <c r="F141" s="85">
        <f t="shared" si="3"/>
        <v>0</v>
      </c>
      <c r="G141" s="33">
        <v>0</v>
      </c>
      <c r="H141" s="33">
        <v>0</v>
      </c>
      <c r="I141" s="73">
        <v>0</v>
      </c>
    </row>
    <row r="142" spans="1:9" ht="16.5" customHeight="1">
      <c r="A142" s="144">
        <v>9</v>
      </c>
      <c r="B142" s="145" t="s">
        <v>152</v>
      </c>
      <c r="C142" s="85">
        <v>132</v>
      </c>
      <c r="D142" s="85">
        <v>608</v>
      </c>
      <c r="E142" s="85">
        <v>975</v>
      </c>
      <c r="F142" s="85">
        <f t="shared" si="3"/>
        <v>1715</v>
      </c>
      <c r="G142" s="85">
        <v>106</v>
      </c>
      <c r="H142" s="85">
        <f>SUM(G142/D142*1000)</f>
        <v>174.34210526315789</v>
      </c>
      <c r="I142" s="108">
        <v>1398</v>
      </c>
    </row>
    <row r="143" spans="1:9" ht="16.5" customHeight="1">
      <c r="A143" s="144">
        <v>10</v>
      </c>
      <c r="B143" s="145" t="s">
        <v>153</v>
      </c>
      <c r="C143" s="33">
        <v>0</v>
      </c>
      <c r="D143" s="33">
        <v>0</v>
      </c>
      <c r="E143" s="33">
        <v>0</v>
      </c>
      <c r="F143" s="85">
        <f t="shared" si="3"/>
        <v>0</v>
      </c>
      <c r="G143" s="33">
        <v>0</v>
      </c>
      <c r="H143" s="33">
        <v>0</v>
      </c>
      <c r="I143" s="73">
        <v>0</v>
      </c>
    </row>
    <row r="144" spans="1:9" ht="16.5" customHeight="1">
      <c r="A144" s="144">
        <v>11</v>
      </c>
      <c r="B144" s="145" t="s">
        <v>154</v>
      </c>
      <c r="C144" s="85">
        <v>78</v>
      </c>
      <c r="D144" s="85">
        <v>94</v>
      </c>
      <c r="E144" s="85">
        <v>323</v>
      </c>
      <c r="F144" s="85">
        <f t="shared" si="3"/>
        <v>495</v>
      </c>
      <c r="G144" s="85">
        <v>36</v>
      </c>
      <c r="H144" s="85">
        <f>SUM(G144/D144*1000)</f>
        <v>382.97872340425533</v>
      </c>
      <c r="I144" s="108">
        <v>649</v>
      </c>
    </row>
    <row r="145" spans="1:9" ht="16.5" customHeight="1">
      <c r="A145" s="144">
        <v>12</v>
      </c>
      <c r="B145" s="145" t="s">
        <v>155</v>
      </c>
      <c r="C145" s="85">
        <v>5</v>
      </c>
      <c r="D145" s="85">
        <v>40</v>
      </c>
      <c r="E145" s="85">
        <v>79</v>
      </c>
      <c r="F145" s="85">
        <f t="shared" si="3"/>
        <v>124</v>
      </c>
      <c r="G145" s="85">
        <v>4</v>
      </c>
      <c r="H145" s="85">
        <f>SUM(G145/D145*1000)</f>
        <v>100</v>
      </c>
      <c r="I145" s="108">
        <v>209</v>
      </c>
    </row>
    <row r="146" spans="1:9" ht="16.5" customHeight="1">
      <c r="A146" s="144">
        <v>13</v>
      </c>
      <c r="B146" s="145" t="s">
        <v>156</v>
      </c>
      <c r="C146" s="33">
        <v>0</v>
      </c>
      <c r="D146" s="33">
        <v>0</v>
      </c>
      <c r="E146" s="33">
        <v>0</v>
      </c>
      <c r="F146" s="33" t="s">
        <v>101</v>
      </c>
      <c r="G146" s="33">
        <v>0</v>
      </c>
      <c r="H146" s="33">
        <v>0</v>
      </c>
      <c r="I146" s="73">
        <v>0</v>
      </c>
    </row>
    <row r="147" spans="1:9" ht="16.5" customHeight="1">
      <c r="A147" s="144">
        <v>14</v>
      </c>
      <c r="B147" s="145" t="s">
        <v>157</v>
      </c>
      <c r="C147" s="33">
        <v>2</v>
      </c>
      <c r="D147" s="33">
        <v>0</v>
      </c>
      <c r="E147" s="33">
        <v>0</v>
      </c>
      <c r="F147" s="85">
        <f>SUM(C147:E147)</f>
        <v>2</v>
      </c>
      <c r="G147" s="33">
        <v>0</v>
      </c>
      <c r="H147" s="33">
        <v>0</v>
      </c>
      <c r="I147" s="73">
        <v>4</v>
      </c>
    </row>
    <row r="148" spans="1:9" ht="16.5" customHeight="1">
      <c r="A148" s="144">
        <v>15</v>
      </c>
      <c r="B148" s="145" t="s">
        <v>158</v>
      </c>
      <c r="C148" s="33">
        <v>0</v>
      </c>
      <c r="D148" s="33">
        <v>0</v>
      </c>
      <c r="E148" s="33">
        <v>0</v>
      </c>
      <c r="F148" s="85">
        <f>SUM(C148:E148)</f>
        <v>0</v>
      </c>
      <c r="G148" s="33">
        <v>0</v>
      </c>
      <c r="H148" s="33">
        <v>0</v>
      </c>
      <c r="I148" s="73">
        <v>0</v>
      </c>
    </row>
    <row r="149" spans="1:9" ht="16.5" customHeight="1">
      <c r="A149" s="144">
        <v>16</v>
      </c>
      <c r="B149" s="145" t="s">
        <v>159</v>
      </c>
      <c r="C149" s="33">
        <v>2</v>
      </c>
      <c r="D149" s="33">
        <v>2</v>
      </c>
      <c r="E149" s="33">
        <v>4</v>
      </c>
      <c r="F149" s="85">
        <f>SUM(C149:E149)</f>
        <v>8</v>
      </c>
      <c r="G149" s="85">
        <v>1</v>
      </c>
      <c r="H149" s="85">
        <f>SUM(G149/D149*1000)</f>
        <v>500</v>
      </c>
      <c r="I149" s="73">
        <v>21</v>
      </c>
    </row>
    <row r="150" spans="1:9" ht="16.5" customHeight="1">
      <c r="A150" s="144">
        <v>17</v>
      </c>
      <c r="B150" s="145" t="s">
        <v>160</v>
      </c>
      <c r="C150" s="33">
        <v>0</v>
      </c>
      <c r="D150" s="33">
        <v>0</v>
      </c>
      <c r="E150" s="33">
        <v>0</v>
      </c>
      <c r="F150" s="85">
        <v>0</v>
      </c>
      <c r="G150" s="33">
        <v>0</v>
      </c>
      <c r="H150" s="33">
        <v>0</v>
      </c>
      <c r="I150" s="73">
        <v>0</v>
      </c>
    </row>
    <row r="151" spans="1:9" ht="16.5" customHeight="1">
      <c r="A151" s="144">
        <v>18</v>
      </c>
      <c r="B151" s="145" t="s">
        <v>161</v>
      </c>
      <c r="C151" s="33">
        <v>0</v>
      </c>
      <c r="D151" s="33">
        <v>0</v>
      </c>
      <c r="E151" s="33">
        <v>0</v>
      </c>
      <c r="F151" s="85">
        <v>0</v>
      </c>
      <c r="G151" s="33">
        <v>0</v>
      </c>
      <c r="H151" s="33">
        <v>0</v>
      </c>
      <c r="I151" s="73">
        <v>0</v>
      </c>
    </row>
    <row r="152" spans="1:9" ht="11.25" customHeight="1">
      <c r="A152" s="144"/>
      <c r="B152" s="145"/>
      <c r="C152" s="85"/>
      <c r="D152" s="85"/>
      <c r="E152" s="85"/>
      <c r="F152" s="85"/>
      <c r="G152" s="85"/>
      <c r="H152" s="85"/>
      <c r="I152" s="108"/>
    </row>
    <row r="153" spans="1:9" ht="16.5" customHeight="1">
      <c r="A153" s="137" t="s">
        <v>162</v>
      </c>
      <c r="B153" s="141" t="s">
        <v>163</v>
      </c>
      <c r="C153" s="85"/>
      <c r="D153" s="85"/>
      <c r="E153" s="85"/>
      <c r="F153" s="85"/>
      <c r="G153" s="85"/>
      <c r="H153" s="85"/>
      <c r="I153" s="108"/>
    </row>
    <row r="154" spans="1:9" ht="16.5" customHeight="1">
      <c r="A154" s="144">
        <v>1</v>
      </c>
      <c r="B154" s="145" t="s">
        <v>164</v>
      </c>
      <c r="C154" s="33">
        <v>0</v>
      </c>
      <c r="D154" s="33">
        <v>0</v>
      </c>
      <c r="E154" s="33">
        <v>0</v>
      </c>
      <c r="F154" s="85">
        <f>SUM(C154:E154)</f>
        <v>0</v>
      </c>
      <c r="G154" s="33">
        <v>0</v>
      </c>
      <c r="H154" s="33">
        <v>0</v>
      </c>
      <c r="I154" s="73">
        <v>0</v>
      </c>
    </row>
    <row r="155" spans="1:9" ht="16.5" customHeight="1">
      <c r="A155" s="144">
        <v>2</v>
      </c>
      <c r="B155" s="145" t="s">
        <v>165</v>
      </c>
      <c r="C155" s="33">
        <v>0</v>
      </c>
      <c r="D155" s="33">
        <v>0</v>
      </c>
      <c r="E155" s="33">
        <v>0</v>
      </c>
      <c r="F155" s="85">
        <v>0</v>
      </c>
      <c r="G155" s="33">
        <v>0</v>
      </c>
      <c r="H155" s="33">
        <v>0</v>
      </c>
      <c r="I155" s="73">
        <v>0</v>
      </c>
    </row>
    <row r="156" spans="1:9" ht="11.25" customHeight="1">
      <c r="A156" s="144"/>
      <c r="B156" s="145"/>
      <c r="C156" s="147"/>
      <c r="D156" s="85"/>
      <c r="E156" s="85"/>
      <c r="F156" s="85">
        <f>SUM(C156:E156)</f>
        <v>0</v>
      </c>
      <c r="G156" s="85"/>
      <c r="H156" s="85"/>
      <c r="I156" s="108"/>
    </row>
    <row r="157" spans="1:9" ht="16.5" customHeight="1">
      <c r="A157" s="137" t="s">
        <v>166</v>
      </c>
      <c r="B157" s="141" t="s">
        <v>167</v>
      </c>
      <c r="C157" s="147"/>
      <c r="D157" s="85"/>
      <c r="E157" s="85"/>
      <c r="F157" s="85"/>
      <c r="G157" s="85"/>
      <c r="H157" s="85"/>
      <c r="I157" s="108"/>
    </row>
    <row r="158" spans="1:9" ht="16.5" customHeight="1">
      <c r="A158" s="144">
        <v>1</v>
      </c>
      <c r="B158" s="145" t="s">
        <v>168</v>
      </c>
      <c r="C158" s="33">
        <v>0</v>
      </c>
      <c r="D158" s="33">
        <v>0</v>
      </c>
      <c r="E158" s="33">
        <v>0</v>
      </c>
      <c r="F158" s="85">
        <v>0</v>
      </c>
      <c r="G158" s="33">
        <v>0</v>
      </c>
      <c r="H158" s="33">
        <v>0</v>
      </c>
      <c r="I158" s="73">
        <v>0</v>
      </c>
    </row>
    <row r="159" spans="1:9" ht="16.5" customHeight="1">
      <c r="A159" s="149"/>
      <c r="B159" s="150"/>
      <c r="C159" s="151"/>
      <c r="D159" s="151"/>
      <c r="E159" s="151"/>
      <c r="F159" s="151"/>
      <c r="G159" s="151"/>
      <c r="H159" s="151"/>
      <c r="I159" s="152"/>
    </row>
    <row r="160" spans="1:9" ht="16.5" customHeight="1">
      <c r="A160" s="26"/>
      <c r="B160" s="75" t="s">
        <v>47</v>
      </c>
      <c r="C160" s="153">
        <f>SUM(C134:C158)</f>
        <v>34330</v>
      </c>
      <c r="D160" s="154">
        <f>SUM(D134:D159)</f>
        <v>31521</v>
      </c>
      <c r="E160" s="153">
        <f>SUM(E134:E159)</f>
        <v>4226</v>
      </c>
      <c r="F160" s="154">
        <f>SUM(C160:E160)</f>
        <v>70077</v>
      </c>
      <c r="G160" s="153">
        <f>SUM(G134:G159)</f>
        <v>194036</v>
      </c>
      <c r="H160" s="155">
        <f>SUM(G160/D160*1000)</f>
        <v>6155.769169759843</v>
      </c>
      <c r="I160" s="79">
        <f>SUM(I134:I159)</f>
        <v>45647</v>
      </c>
    </row>
    <row r="161" spans="1:9" ht="9" customHeight="1">
      <c r="A161" s="50"/>
      <c r="B161" s="51"/>
      <c r="C161" s="41"/>
      <c r="D161" s="41"/>
      <c r="E161" s="41"/>
      <c r="F161" s="41"/>
      <c r="G161" s="41"/>
      <c r="H161" s="41"/>
      <c r="I161" s="52"/>
    </row>
    <row r="162" spans="1:9">
      <c r="A162" s="50"/>
      <c r="B162" s="80" t="s">
        <v>48</v>
      </c>
      <c r="C162" s="114">
        <v>28376</v>
      </c>
      <c r="D162" s="114">
        <v>30479</v>
      </c>
      <c r="E162" s="114">
        <v>4227</v>
      </c>
      <c r="F162" s="114">
        <f>SUM(C162:E162)</f>
        <v>63082</v>
      </c>
      <c r="G162" s="114">
        <v>177050</v>
      </c>
      <c r="H162" s="114">
        <f>SUM(G162/D162*1000)</f>
        <v>5808.9176154073293</v>
      </c>
      <c r="I162" s="111">
        <v>42498</v>
      </c>
    </row>
    <row r="163" spans="1:9" ht="9" customHeight="1">
      <c r="A163" s="50"/>
      <c r="B163" s="51"/>
      <c r="C163" s="41"/>
      <c r="D163" s="41"/>
      <c r="E163" s="41"/>
      <c r="F163" s="41"/>
      <c r="G163" s="41"/>
      <c r="H163" s="41"/>
      <c r="I163" s="52"/>
    </row>
    <row r="164" spans="1:9">
      <c r="A164" s="50"/>
      <c r="B164" s="80" t="s">
        <v>49</v>
      </c>
      <c r="C164" s="114">
        <v>18666.5</v>
      </c>
      <c r="D164" s="114">
        <v>29610</v>
      </c>
      <c r="E164" s="114">
        <v>4236.5</v>
      </c>
      <c r="F164" s="114">
        <f>SUM(C164:E164)</f>
        <v>52513</v>
      </c>
      <c r="G164" s="114">
        <v>90523</v>
      </c>
      <c r="H164" s="114">
        <f>SUM(G164/D164*1000)</f>
        <v>3057.1766295170551</v>
      </c>
      <c r="I164" s="111">
        <v>35266</v>
      </c>
    </row>
    <row r="165" spans="1:9" ht="9" customHeight="1">
      <c r="A165" s="50"/>
      <c r="B165" s="51"/>
      <c r="C165" s="41"/>
      <c r="D165" s="41"/>
      <c r="E165" s="41"/>
      <c r="F165" s="41"/>
      <c r="G165" s="41"/>
      <c r="H165" s="41"/>
      <c r="I165" s="52"/>
    </row>
    <row r="166" spans="1:9">
      <c r="A166" s="50"/>
      <c r="B166" s="80" t="s">
        <v>50</v>
      </c>
      <c r="C166" s="114">
        <v>12033</v>
      </c>
      <c r="D166" s="114">
        <v>28281</v>
      </c>
      <c r="E166" s="114">
        <v>4418</v>
      </c>
      <c r="F166" s="114">
        <f>SUM(C166:E166)</f>
        <v>44732</v>
      </c>
      <c r="G166" s="114">
        <v>41059</v>
      </c>
      <c r="H166" s="114">
        <f>SUM(G166/D166*1000)</f>
        <v>1451.8227785438987</v>
      </c>
      <c r="I166" s="111">
        <v>32464</v>
      </c>
    </row>
    <row r="167" spans="1:9" ht="9" customHeight="1">
      <c r="A167" s="50"/>
      <c r="B167" s="51"/>
      <c r="C167" s="41"/>
      <c r="D167" s="41"/>
      <c r="E167" s="41"/>
      <c r="F167" s="41"/>
      <c r="G167" s="41"/>
      <c r="H167" s="41"/>
      <c r="I167" s="52"/>
    </row>
    <row r="168" spans="1:9">
      <c r="A168" s="50"/>
      <c r="B168" s="80" t="s">
        <v>51</v>
      </c>
      <c r="C168" s="114">
        <v>9667.5</v>
      </c>
      <c r="D168" s="114">
        <v>28105</v>
      </c>
      <c r="E168" s="114">
        <v>4620</v>
      </c>
      <c r="F168" s="114">
        <f>SUM(C168:E168)</f>
        <v>42392.5</v>
      </c>
      <c r="G168" s="114">
        <v>36714.5</v>
      </c>
      <c r="H168" s="114">
        <f>SUM(G168/D168*1000)</f>
        <v>1306.3333926347625</v>
      </c>
      <c r="I168" s="111">
        <v>32030</v>
      </c>
    </row>
    <row r="169" spans="1:9" ht="8.25" customHeight="1" thickBot="1">
      <c r="A169" s="59"/>
      <c r="B169" s="60"/>
      <c r="C169" s="61"/>
      <c r="D169" s="61"/>
      <c r="E169" s="61"/>
      <c r="F169" s="61"/>
      <c r="G169" s="61"/>
      <c r="H169" s="61"/>
      <c r="I169" s="62"/>
    </row>
    <row r="170" spans="1:9" ht="13.5" thickTop="1">
      <c r="B170" s="63" t="s">
        <v>52</v>
      </c>
    </row>
    <row r="171" spans="1:9">
      <c r="B171" s="156"/>
      <c r="C171" s="115"/>
    </row>
    <row r="175" spans="1:9">
      <c r="A175" s="116"/>
      <c r="B175" s="116"/>
      <c r="C175" s="116"/>
      <c r="D175" s="116"/>
      <c r="E175" s="116"/>
      <c r="F175" s="116"/>
      <c r="G175" s="116"/>
      <c r="H175" s="116"/>
      <c r="I175" s="116"/>
    </row>
    <row r="176" spans="1:9">
      <c r="A176" s="116"/>
      <c r="B176" s="116"/>
      <c r="C176" s="116"/>
      <c r="D176" s="116"/>
      <c r="E176" s="116"/>
      <c r="F176" s="116"/>
      <c r="G176" s="116"/>
      <c r="H176" s="116"/>
      <c r="I176" s="116"/>
    </row>
    <row r="177" spans="1:9">
      <c r="A177" s="116"/>
      <c r="B177" s="116"/>
      <c r="C177" s="116"/>
      <c r="D177" s="116"/>
      <c r="E177" s="116"/>
      <c r="F177" s="116"/>
      <c r="G177" s="116"/>
      <c r="H177" s="116"/>
      <c r="I177" s="116"/>
    </row>
    <row r="178" spans="1:9">
      <c r="A178" s="116"/>
      <c r="B178" s="116"/>
      <c r="C178" s="116"/>
      <c r="D178" s="116"/>
      <c r="E178" s="116"/>
      <c r="F178" s="116"/>
      <c r="G178" s="116"/>
      <c r="H178" s="116"/>
      <c r="I178" s="116"/>
    </row>
    <row r="179" spans="1:9">
      <c r="A179" s="116"/>
      <c r="B179" s="116"/>
      <c r="C179" s="116"/>
      <c r="D179" s="116"/>
      <c r="E179" s="116"/>
      <c r="F179" s="116"/>
      <c r="G179" s="116"/>
      <c r="H179" s="116"/>
      <c r="I179" s="116"/>
    </row>
    <row r="180" spans="1:9">
      <c r="A180" s="159"/>
      <c r="B180" s="160"/>
      <c r="C180" s="160"/>
      <c r="D180" s="160"/>
      <c r="E180" s="160"/>
      <c r="F180" s="160"/>
      <c r="G180" s="160"/>
      <c r="H180" s="160"/>
      <c r="I180" s="160"/>
    </row>
    <row r="181" spans="1:9">
      <c r="A181" s="116"/>
      <c r="B181" s="116"/>
      <c r="C181" s="116"/>
      <c r="D181" s="116"/>
      <c r="E181" s="116"/>
      <c r="F181" s="116"/>
      <c r="G181" s="116"/>
      <c r="H181" s="116"/>
      <c r="I181" s="116"/>
    </row>
    <row r="182" spans="1:9">
      <c r="A182" s="116"/>
      <c r="B182" s="116"/>
      <c r="C182" s="116"/>
      <c r="D182" s="116"/>
      <c r="E182" s="116"/>
      <c r="F182" s="116"/>
      <c r="G182" s="116"/>
      <c r="H182" s="116"/>
      <c r="I182" s="116"/>
    </row>
    <row r="183" spans="1:9">
      <c r="A183" s="116"/>
      <c r="B183" s="116"/>
      <c r="C183" s="116"/>
      <c r="D183" s="116"/>
      <c r="E183" s="116"/>
      <c r="F183" s="116"/>
      <c r="G183" s="116"/>
      <c r="H183" s="116"/>
      <c r="I183" s="116"/>
    </row>
    <row r="184" spans="1:9">
      <c r="A184" s="116"/>
      <c r="B184" s="116"/>
      <c r="C184" s="116"/>
      <c r="D184" s="116"/>
      <c r="E184" s="116"/>
      <c r="F184" s="116"/>
      <c r="G184" s="116"/>
      <c r="H184" s="116"/>
      <c r="I184" s="116"/>
    </row>
    <row r="185" spans="1:9">
      <c r="A185" s="116"/>
      <c r="B185" s="116"/>
      <c r="C185" s="116"/>
      <c r="D185" s="116"/>
      <c r="E185" s="116"/>
      <c r="F185" s="116"/>
      <c r="G185" s="116"/>
      <c r="H185" s="116"/>
      <c r="I185" s="116"/>
    </row>
    <row r="186" spans="1:9">
      <c r="A186" s="116"/>
      <c r="B186" s="117"/>
      <c r="C186" s="116"/>
      <c r="D186" s="116" t="s">
        <v>173</v>
      </c>
      <c r="E186" s="117" t="s">
        <v>139</v>
      </c>
      <c r="F186" s="116"/>
      <c r="G186" s="116"/>
      <c r="H186" s="116"/>
      <c r="I186" s="116"/>
    </row>
    <row r="187" spans="1:9">
      <c r="A187" s="116"/>
      <c r="B187" s="117"/>
      <c r="C187" s="116"/>
      <c r="D187" s="116"/>
      <c r="E187" s="117" t="s">
        <v>174</v>
      </c>
      <c r="F187" s="116"/>
      <c r="G187" s="116"/>
      <c r="H187" s="116"/>
      <c r="I187" s="116"/>
    </row>
    <row r="188" spans="1:9">
      <c r="A188" s="116"/>
      <c r="B188" s="117"/>
      <c r="C188" s="116"/>
      <c r="D188" s="116"/>
      <c r="E188" s="118" t="s">
        <v>3</v>
      </c>
      <c r="F188" s="118" t="s">
        <v>67</v>
      </c>
      <c r="G188" s="116"/>
      <c r="H188" s="116"/>
      <c r="I188" s="116"/>
    </row>
    <row r="189" spans="1:9" ht="13.5" thickBot="1">
      <c r="A189" s="121"/>
      <c r="B189" s="120"/>
      <c r="C189" s="121"/>
      <c r="D189" s="64"/>
      <c r="E189" s="64"/>
      <c r="F189" s="64"/>
      <c r="G189" s="64"/>
      <c r="H189" s="64"/>
      <c r="I189" s="64"/>
    </row>
    <row r="190" spans="1:9" ht="16.5" customHeight="1" thickTop="1">
      <c r="A190" s="122"/>
      <c r="B190" s="123"/>
      <c r="C190" s="124" t="s">
        <v>5</v>
      </c>
      <c r="D190" s="124"/>
      <c r="E190" s="125"/>
      <c r="F190" s="126" t="s">
        <v>6</v>
      </c>
      <c r="G190" s="126" t="s">
        <v>7</v>
      </c>
      <c r="H190" s="126" t="s">
        <v>8</v>
      </c>
      <c r="I190" s="127" t="s">
        <v>9</v>
      </c>
    </row>
    <row r="191" spans="1:9" ht="16.5" customHeight="1">
      <c r="A191" s="128" t="s">
        <v>10</v>
      </c>
      <c r="B191" s="129" t="s">
        <v>141</v>
      </c>
      <c r="C191" s="130" t="s">
        <v>12</v>
      </c>
      <c r="D191" s="130" t="s">
        <v>13</v>
      </c>
      <c r="E191" s="130" t="s">
        <v>14</v>
      </c>
      <c r="F191" s="131" t="s">
        <v>15</v>
      </c>
      <c r="G191" s="131" t="s">
        <v>56</v>
      </c>
      <c r="H191" s="131" t="s">
        <v>7</v>
      </c>
      <c r="I191" s="132" t="s">
        <v>17</v>
      </c>
    </row>
    <row r="192" spans="1:9" ht="16.5" customHeight="1">
      <c r="A192" s="133"/>
      <c r="B192" s="134"/>
      <c r="C192" s="135"/>
      <c r="D192" s="135"/>
      <c r="E192" s="135"/>
      <c r="F192" s="135"/>
      <c r="G192" s="135"/>
      <c r="H192" s="135" t="s">
        <v>18</v>
      </c>
      <c r="I192" s="136" t="s">
        <v>19</v>
      </c>
    </row>
    <row r="193" spans="1:9" ht="11.25" customHeight="1">
      <c r="A193" s="137"/>
      <c r="B193" s="138"/>
      <c r="C193" s="139"/>
      <c r="D193" s="139"/>
      <c r="E193" s="139"/>
      <c r="F193" s="139"/>
      <c r="G193" s="139"/>
      <c r="H193" s="139"/>
      <c r="I193" s="140"/>
    </row>
    <row r="194" spans="1:9" ht="16.5" customHeight="1">
      <c r="A194" s="137" t="s">
        <v>142</v>
      </c>
      <c r="B194" s="141" t="s">
        <v>143</v>
      </c>
      <c r="C194" s="142"/>
      <c r="D194" s="142"/>
      <c r="E194" s="142"/>
      <c r="F194" s="142"/>
      <c r="G194" s="142"/>
      <c r="H194" s="142"/>
      <c r="I194" s="143"/>
    </row>
    <row r="195" spans="1:9" ht="16.5" customHeight="1">
      <c r="A195" s="144">
        <v>1</v>
      </c>
      <c r="B195" s="145" t="s">
        <v>144</v>
      </c>
      <c r="C195" s="85">
        <v>0</v>
      </c>
      <c r="D195" s="85">
        <v>0</v>
      </c>
      <c r="E195" s="85">
        <v>0</v>
      </c>
      <c r="F195" s="85">
        <f>SUM(E195+D195+C195)</f>
        <v>0</v>
      </c>
      <c r="G195" s="85">
        <v>0</v>
      </c>
      <c r="H195" s="85">
        <v>0</v>
      </c>
      <c r="I195" s="108">
        <v>0</v>
      </c>
    </row>
    <row r="196" spans="1:9" ht="16.5" customHeight="1">
      <c r="A196" s="144">
        <v>2</v>
      </c>
      <c r="B196" s="145" t="s">
        <v>145</v>
      </c>
      <c r="C196" s="85">
        <v>2</v>
      </c>
      <c r="D196" s="85">
        <v>22</v>
      </c>
      <c r="E196" s="85">
        <v>3</v>
      </c>
      <c r="F196" s="85">
        <f>SUM(E196+D196+C196)</f>
        <v>27</v>
      </c>
      <c r="G196" s="85">
        <v>3</v>
      </c>
      <c r="H196" s="85">
        <f>SUM(G196/D196*1000)</f>
        <v>136.36363636363635</v>
      </c>
      <c r="I196" s="108">
        <v>46</v>
      </c>
    </row>
    <row r="197" spans="1:9" ht="16.5" customHeight="1">
      <c r="A197" s="144">
        <v>3</v>
      </c>
      <c r="B197" s="145" t="s">
        <v>146</v>
      </c>
      <c r="C197" s="33">
        <v>20</v>
      </c>
      <c r="D197" s="33">
        <v>0</v>
      </c>
      <c r="E197" s="33">
        <v>0</v>
      </c>
      <c r="F197" s="33" t="s">
        <v>101</v>
      </c>
      <c r="G197" s="33">
        <v>0</v>
      </c>
      <c r="H197" s="33">
        <v>0</v>
      </c>
      <c r="I197" s="73">
        <v>10</v>
      </c>
    </row>
    <row r="198" spans="1:9" ht="16.5" customHeight="1">
      <c r="A198" s="144">
        <v>4</v>
      </c>
      <c r="B198" s="145" t="s">
        <v>147</v>
      </c>
      <c r="C198" s="85">
        <v>0</v>
      </c>
      <c r="D198" s="85">
        <v>2</v>
      </c>
      <c r="E198" s="85">
        <v>3</v>
      </c>
      <c r="F198" s="85">
        <f>SUM(E198+D198+C198)</f>
        <v>5</v>
      </c>
      <c r="G198" s="85">
        <v>2</v>
      </c>
      <c r="H198" s="85">
        <f>SUM(G198/D198*1000)</f>
        <v>1000</v>
      </c>
      <c r="I198" s="108">
        <v>4</v>
      </c>
    </row>
    <row r="199" spans="1:9" ht="16.5" customHeight="1">
      <c r="A199" s="144">
        <v>5</v>
      </c>
      <c r="B199" s="145" t="s">
        <v>148</v>
      </c>
      <c r="C199" s="33">
        <v>0</v>
      </c>
      <c r="D199" s="85">
        <v>0</v>
      </c>
      <c r="E199" s="85">
        <v>0</v>
      </c>
      <c r="F199" s="85">
        <f>SUM(E199+D199+C199)</f>
        <v>0</v>
      </c>
      <c r="G199" s="85">
        <v>0</v>
      </c>
      <c r="H199" s="85">
        <v>0</v>
      </c>
      <c r="I199" s="108">
        <v>0</v>
      </c>
    </row>
    <row r="200" spans="1:9" ht="16.5" customHeight="1">
      <c r="A200" s="144">
        <v>6</v>
      </c>
      <c r="B200" s="145" t="s">
        <v>149</v>
      </c>
      <c r="C200" s="85">
        <v>0</v>
      </c>
      <c r="D200" s="85">
        <v>0</v>
      </c>
      <c r="E200" s="85">
        <v>0</v>
      </c>
      <c r="F200" s="85">
        <f>SUM(E200+D200+C200)</f>
        <v>0</v>
      </c>
      <c r="G200" s="85">
        <v>0</v>
      </c>
      <c r="H200" s="85">
        <v>0</v>
      </c>
      <c r="I200" s="108">
        <v>0</v>
      </c>
    </row>
    <row r="201" spans="1:9" ht="16.5" customHeight="1">
      <c r="A201" s="144">
        <v>7</v>
      </c>
      <c r="B201" s="145" t="s">
        <v>150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73">
        <v>0</v>
      </c>
    </row>
    <row r="202" spans="1:9" ht="16.5" customHeight="1">
      <c r="A202" s="144">
        <v>8</v>
      </c>
      <c r="B202" s="145" t="s">
        <v>151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85">
        <v>0</v>
      </c>
      <c r="I202" s="73">
        <v>0</v>
      </c>
    </row>
    <row r="203" spans="1:9" ht="16.5" customHeight="1">
      <c r="A203" s="144">
        <v>9</v>
      </c>
      <c r="B203" s="145" t="s">
        <v>152</v>
      </c>
      <c r="C203" s="85">
        <v>19</v>
      </c>
      <c r="D203" s="33">
        <v>0</v>
      </c>
      <c r="E203" s="33">
        <v>0</v>
      </c>
      <c r="F203" s="85">
        <f t="shared" ref="F203:F209" si="5">SUM(E203+D203+C203)</f>
        <v>19</v>
      </c>
      <c r="G203" s="33">
        <v>0</v>
      </c>
      <c r="H203" s="85">
        <v>0</v>
      </c>
      <c r="I203" s="108">
        <v>22</v>
      </c>
    </row>
    <row r="204" spans="1:9" ht="16.5" customHeight="1">
      <c r="A204" s="144">
        <v>10</v>
      </c>
      <c r="B204" s="145" t="s">
        <v>153</v>
      </c>
      <c r="C204" s="33">
        <v>0</v>
      </c>
      <c r="D204" s="33">
        <v>0</v>
      </c>
      <c r="E204" s="33">
        <v>0</v>
      </c>
      <c r="F204" s="85">
        <f t="shared" si="5"/>
        <v>0</v>
      </c>
      <c r="G204" s="33">
        <v>0</v>
      </c>
      <c r="H204" s="85">
        <v>0</v>
      </c>
      <c r="I204" s="73">
        <v>0</v>
      </c>
    </row>
    <row r="205" spans="1:9" ht="16.5" customHeight="1">
      <c r="A205" s="144">
        <v>11</v>
      </c>
      <c r="B205" s="145" t="s">
        <v>154</v>
      </c>
      <c r="C205" s="85">
        <v>2</v>
      </c>
      <c r="D205" s="167">
        <v>4</v>
      </c>
      <c r="E205" s="85">
        <v>0</v>
      </c>
      <c r="F205" s="85">
        <f t="shared" si="5"/>
        <v>6</v>
      </c>
      <c r="G205" s="33">
        <v>4</v>
      </c>
      <c r="H205" s="85">
        <f>SUM(G205/D205*1000)</f>
        <v>1000</v>
      </c>
      <c r="I205" s="168">
        <v>2</v>
      </c>
    </row>
    <row r="206" spans="1:9" ht="16.5" customHeight="1">
      <c r="A206" s="144">
        <v>12</v>
      </c>
      <c r="B206" s="145" t="s">
        <v>155</v>
      </c>
      <c r="C206" s="85">
        <v>0</v>
      </c>
      <c r="D206" s="33">
        <v>0</v>
      </c>
      <c r="E206" s="85">
        <v>0</v>
      </c>
      <c r="F206" s="85">
        <f t="shared" si="5"/>
        <v>0</v>
      </c>
      <c r="G206" s="33">
        <v>0</v>
      </c>
      <c r="H206" s="85">
        <v>0</v>
      </c>
      <c r="I206" s="108">
        <v>0</v>
      </c>
    </row>
    <row r="207" spans="1:9" ht="16.5" customHeight="1">
      <c r="A207" s="144">
        <v>13</v>
      </c>
      <c r="B207" s="145" t="s">
        <v>156</v>
      </c>
      <c r="C207" s="33">
        <v>0</v>
      </c>
      <c r="D207" s="33">
        <v>0</v>
      </c>
      <c r="E207" s="33">
        <v>0</v>
      </c>
      <c r="F207" s="85">
        <f t="shared" si="5"/>
        <v>0</v>
      </c>
      <c r="G207" s="33">
        <v>0</v>
      </c>
      <c r="H207" s="85">
        <v>0</v>
      </c>
      <c r="I207" s="73">
        <v>0</v>
      </c>
    </row>
    <row r="208" spans="1:9" ht="16.5" customHeight="1">
      <c r="A208" s="144">
        <v>14</v>
      </c>
      <c r="B208" s="145" t="s">
        <v>157</v>
      </c>
      <c r="C208" s="33">
        <v>0</v>
      </c>
      <c r="D208" s="33">
        <v>0</v>
      </c>
      <c r="E208" s="33">
        <v>0</v>
      </c>
      <c r="F208" s="85">
        <f t="shared" si="5"/>
        <v>0</v>
      </c>
      <c r="G208" s="33">
        <v>0</v>
      </c>
      <c r="H208" s="85">
        <v>0</v>
      </c>
      <c r="I208" s="73">
        <v>0</v>
      </c>
    </row>
    <row r="209" spans="1:9" ht="16.5" customHeight="1">
      <c r="A209" s="144">
        <v>15</v>
      </c>
      <c r="B209" s="145" t="s">
        <v>158</v>
      </c>
      <c r="C209" s="33">
        <v>0</v>
      </c>
      <c r="D209" s="33">
        <v>0</v>
      </c>
      <c r="E209" s="33">
        <v>0</v>
      </c>
      <c r="F209" s="85">
        <f t="shared" si="5"/>
        <v>0</v>
      </c>
      <c r="G209" s="33">
        <v>0</v>
      </c>
      <c r="H209" s="33">
        <v>0</v>
      </c>
      <c r="I209" s="73">
        <v>0</v>
      </c>
    </row>
    <row r="210" spans="1:9" ht="16.5" customHeight="1">
      <c r="A210" s="144">
        <v>16</v>
      </c>
      <c r="B210" s="145" t="s">
        <v>159</v>
      </c>
      <c r="C210" s="33">
        <v>0</v>
      </c>
      <c r="D210" s="33">
        <v>0</v>
      </c>
      <c r="E210" s="33">
        <v>0</v>
      </c>
      <c r="F210" s="85">
        <v>0</v>
      </c>
      <c r="G210" s="33">
        <v>0</v>
      </c>
      <c r="H210" s="33">
        <v>0</v>
      </c>
      <c r="I210" s="73">
        <v>0</v>
      </c>
    </row>
    <row r="211" spans="1:9" ht="16.5" customHeight="1">
      <c r="A211" s="144">
        <v>17</v>
      </c>
      <c r="B211" s="145" t="s">
        <v>160</v>
      </c>
      <c r="C211" s="33">
        <v>0</v>
      </c>
      <c r="D211" s="33">
        <v>0</v>
      </c>
      <c r="E211" s="33">
        <v>0</v>
      </c>
      <c r="F211" s="85">
        <v>0</v>
      </c>
      <c r="G211" s="33">
        <v>0</v>
      </c>
      <c r="H211" s="33">
        <v>0</v>
      </c>
      <c r="I211" s="73">
        <v>0</v>
      </c>
    </row>
    <row r="212" spans="1:9" ht="16.5" customHeight="1">
      <c r="A212" s="144">
        <v>18</v>
      </c>
      <c r="B212" s="145" t="s">
        <v>161</v>
      </c>
      <c r="C212" s="33">
        <v>0</v>
      </c>
      <c r="D212" s="33">
        <v>0</v>
      </c>
      <c r="E212" s="33">
        <v>0</v>
      </c>
      <c r="F212" s="85">
        <v>0</v>
      </c>
      <c r="G212" s="33">
        <v>0</v>
      </c>
      <c r="H212" s="33">
        <v>0</v>
      </c>
      <c r="I212" s="73">
        <v>0</v>
      </c>
    </row>
    <row r="213" spans="1:9" ht="11.25" customHeight="1">
      <c r="A213" s="144"/>
      <c r="B213" s="145"/>
      <c r="C213" s="85"/>
      <c r="D213" s="85"/>
      <c r="E213" s="85"/>
      <c r="F213" s="85"/>
      <c r="G213" s="85"/>
      <c r="H213" s="85"/>
      <c r="I213" s="108"/>
    </row>
    <row r="214" spans="1:9" ht="16.5" customHeight="1">
      <c r="A214" s="137" t="s">
        <v>162</v>
      </c>
      <c r="B214" s="141" t="s">
        <v>163</v>
      </c>
      <c r="C214" s="85"/>
      <c r="D214" s="85"/>
      <c r="E214" s="85"/>
      <c r="F214" s="85"/>
      <c r="G214" s="85"/>
      <c r="H214" s="33"/>
      <c r="I214" s="108"/>
    </row>
    <row r="215" spans="1:9" ht="16.5" customHeight="1">
      <c r="A215" s="144">
        <v>1</v>
      </c>
      <c r="B215" s="145" t="s">
        <v>164</v>
      </c>
      <c r="C215" s="33">
        <v>0</v>
      </c>
      <c r="D215" s="33">
        <v>0</v>
      </c>
      <c r="E215" s="33">
        <v>0</v>
      </c>
      <c r="F215" s="85">
        <f>SUM(E215+D215+C215)</f>
        <v>0</v>
      </c>
      <c r="G215" s="33">
        <v>0</v>
      </c>
      <c r="H215" s="85">
        <v>0</v>
      </c>
      <c r="I215" s="168">
        <v>0</v>
      </c>
    </row>
    <row r="216" spans="1:9" ht="16.5" customHeight="1">
      <c r="A216" s="144">
        <v>2</v>
      </c>
      <c r="B216" s="145" t="s">
        <v>165</v>
      </c>
      <c r="C216" s="33">
        <v>0</v>
      </c>
      <c r="D216" s="33">
        <v>0</v>
      </c>
      <c r="E216" s="33">
        <v>0</v>
      </c>
      <c r="F216" s="85">
        <v>0</v>
      </c>
      <c r="G216" s="33">
        <v>0</v>
      </c>
      <c r="H216" s="33">
        <v>0</v>
      </c>
      <c r="I216" s="73">
        <v>0</v>
      </c>
    </row>
    <row r="217" spans="1:9" ht="11.25" customHeight="1">
      <c r="A217" s="144"/>
      <c r="B217" s="145"/>
      <c r="C217" s="147"/>
      <c r="D217" s="85"/>
      <c r="E217" s="85"/>
      <c r="F217" s="85"/>
      <c r="G217" s="85"/>
      <c r="H217" s="85"/>
      <c r="I217" s="108"/>
    </row>
    <row r="218" spans="1:9" ht="16.5" customHeight="1">
      <c r="A218" s="137" t="s">
        <v>166</v>
      </c>
      <c r="B218" s="141" t="s">
        <v>167</v>
      </c>
      <c r="C218" s="147"/>
      <c r="D218" s="85"/>
      <c r="E218" s="85"/>
      <c r="F218" s="85"/>
      <c r="G218" s="85"/>
      <c r="H218" s="33"/>
      <c r="I218" s="108"/>
    </row>
    <row r="219" spans="1:9" ht="16.5" customHeight="1">
      <c r="A219" s="144">
        <v>1</v>
      </c>
      <c r="B219" s="145" t="s">
        <v>168</v>
      </c>
      <c r="C219" s="33">
        <v>0</v>
      </c>
      <c r="D219" s="33">
        <v>0</v>
      </c>
      <c r="E219" s="33">
        <v>0</v>
      </c>
      <c r="F219" s="85">
        <f>SUM(E219+D219+C219)</f>
        <v>0</v>
      </c>
      <c r="G219" s="33">
        <v>0</v>
      </c>
      <c r="H219" s="85">
        <v>0</v>
      </c>
      <c r="I219" s="168">
        <v>0</v>
      </c>
    </row>
    <row r="220" spans="1:9" ht="16.5" customHeight="1">
      <c r="A220" s="149"/>
      <c r="B220" s="150"/>
      <c r="C220" s="151"/>
      <c r="D220" s="151"/>
      <c r="E220" s="151"/>
      <c r="F220" s="151"/>
      <c r="G220" s="151"/>
      <c r="H220" s="151"/>
      <c r="I220" s="152"/>
    </row>
    <row r="221" spans="1:9" ht="16.5" customHeight="1">
      <c r="A221" s="26"/>
      <c r="B221" s="75" t="s">
        <v>47</v>
      </c>
      <c r="C221" s="153">
        <f>SUM(C195:C219)</f>
        <v>43</v>
      </c>
      <c r="D221" s="154">
        <f>SUM(D196:D220)</f>
        <v>28</v>
      </c>
      <c r="E221" s="153">
        <f>SUM(E196:E220)</f>
        <v>6</v>
      </c>
      <c r="F221" s="154">
        <f>SUM(C221:E221)</f>
        <v>77</v>
      </c>
      <c r="G221" s="153">
        <f>SUM(G196:G220)</f>
        <v>9</v>
      </c>
      <c r="H221" s="155">
        <f>SUM(G221/D221*1000)</f>
        <v>321.42857142857144</v>
      </c>
      <c r="I221" s="79">
        <f>SUM(I195:I219)</f>
        <v>84</v>
      </c>
    </row>
    <row r="222" spans="1:9" ht="9" customHeight="1">
      <c r="A222" s="50"/>
      <c r="B222" s="51"/>
      <c r="C222" s="41"/>
      <c r="D222" s="41"/>
      <c r="E222" s="41"/>
      <c r="F222" s="41"/>
      <c r="G222" s="41"/>
      <c r="H222" s="41"/>
      <c r="I222" s="52"/>
    </row>
    <row r="223" spans="1:9">
      <c r="A223" s="50"/>
      <c r="B223" s="80" t="s">
        <v>48</v>
      </c>
      <c r="C223" s="114">
        <v>3</v>
      </c>
      <c r="D223" s="114">
        <v>58</v>
      </c>
      <c r="E223" s="114">
        <v>9</v>
      </c>
      <c r="F223" s="114">
        <f>SUM(C223:E223)</f>
        <v>70</v>
      </c>
      <c r="G223" s="114">
        <v>16</v>
      </c>
      <c r="H223" s="114">
        <f>SUM(G223/D223*1000)</f>
        <v>275.86206896551721</v>
      </c>
      <c r="I223" s="111">
        <v>66</v>
      </c>
    </row>
    <row r="224" spans="1:9" ht="9" customHeight="1">
      <c r="A224" s="50"/>
      <c r="B224" s="51"/>
      <c r="C224" s="41"/>
      <c r="D224" s="41"/>
      <c r="E224" s="41"/>
      <c r="F224" s="41"/>
      <c r="G224" s="41"/>
      <c r="H224" s="41"/>
      <c r="I224" s="52"/>
    </row>
    <row r="225" spans="1:9">
      <c r="A225" s="50"/>
      <c r="B225" s="80" t="s">
        <v>49</v>
      </c>
      <c r="C225" s="114">
        <v>2</v>
      </c>
      <c r="D225" s="114">
        <v>59</v>
      </c>
      <c r="E225" s="114">
        <v>7.5</v>
      </c>
      <c r="F225" s="114">
        <f>SUM(C225:E225)</f>
        <v>68.5</v>
      </c>
      <c r="G225" s="114">
        <v>9</v>
      </c>
      <c r="H225" s="114">
        <f>SUM(G225/D225*1000)</f>
        <v>152.54237288135593</v>
      </c>
      <c r="I225" s="111">
        <v>56</v>
      </c>
    </row>
    <row r="226" spans="1:9" ht="9" customHeight="1">
      <c r="A226" s="50"/>
      <c r="B226" s="51"/>
      <c r="C226" s="41"/>
      <c r="D226" s="41"/>
      <c r="E226" s="41"/>
      <c r="F226" s="41"/>
      <c r="G226" s="41"/>
      <c r="H226" s="41"/>
      <c r="I226" s="52"/>
    </row>
    <row r="227" spans="1:9">
      <c r="A227" s="50"/>
      <c r="B227" s="80" t="s">
        <v>50</v>
      </c>
      <c r="C227" s="114">
        <v>5</v>
      </c>
      <c r="D227" s="114">
        <v>84.5</v>
      </c>
      <c r="E227" s="114">
        <v>33</v>
      </c>
      <c r="F227" s="114">
        <f>SUM(C227:E227)</f>
        <v>122.5</v>
      </c>
      <c r="G227" s="114">
        <v>16</v>
      </c>
      <c r="H227" s="114">
        <f>SUM(G227/D227*1000)</f>
        <v>189.3491124260355</v>
      </c>
      <c r="I227" s="111">
        <v>78</v>
      </c>
    </row>
    <row r="228" spans="1:9" ht="9" customHeight="1">
      <c r="A228" s="50"/>
      <c r="B228" s="51"/>
      <c r="C228" s="41"/>
      <c r="D228" s="41"/>
      <c r="E228" s="41"/>
      <c r="F228" s="41"/>
      <c r="G228" s="41"/>
      <c r="H228" s="41"/>
      <c r="I228" s="52"/>
    </row>
    <row r="229" spans="1:9">
      <c r="A229" s="50"/>
      <c r="B229" s="80" t="s">
        <v>51</v>
      </c>
      <c r="C229" s="114">
        <v>47</v>
      </c>
      <c r="D229" s="114">
        <v>131</v>
      </c>
      <c r="E229" s="114">
        <v>20</v>
      </c>
      <c r="F229" s="114">
        <f>SUM(C229:E229)</f>
        <v>198</v>
      </c>
      <c r="G229" s="114">
        <v>462</v>
      </c>
      <c r="H229" s="114">
        <f>SUM(G229/D229*1000)</f>
        <v>3526.7175572519081</v>
      </c>
      <c r="I229" s="111">
        <v>262</v>
      </c>
    </row>
    <row r="230" spans="1:9" ht="8.25" customHeight="1" thickBot="1">
      <c r="A230" s="59"/>
      <c r="B230" s="60"/>
      <c r="C230" s="61"/>
      <c r="D230" s="61"/>
      <c r="E230" s="61"/>
      <c r="F230" s="61"/>
      <c r="G230" s="61"/>
      <c r="H230" s="61"/>
      <c r="I230" s="62"/>
    </row>
    <row r="231" spans="1:9" ht="13.5" thickTop="1">
      <c r="B231" s="63" t="s">
        <v>52</v>
      </c>
    </row>
    <row r="232" spans="1:9">
      <c r="B232" s="156"/>
      <c r="C232" s="115"/>
    </row>
    <row r="233" spans="1:9">
      <c r="B233" s="169"/>
    </row>
    <row r="238" spans="1:9">
      <c r="A238" s="170"/>
      <c r="B238" s="171"/>
      <c r="C238" s="171"/>
      <c r="D238" s="171"/>
      <c r="E238" s="171"/>
      <c r="F238" s="171"/>
      <c r="G238" s="171"/>
      <c r="H238" s="171"/>
      <c r="I238" s="171"/>
    </row>
    <row r="239" spans="1:9">
      <c r="A239" s="172"/>
      <c r="B239" s="116"/>
      <c r="C239" s="116"/>
      <c r="D239" s="116"/>
      <c r="E239" s="116"/>
      <c r="F239" s="116"/>
      <c r="G239" s="116"/>
      <c r="H239" s="116"/>
      <c r="I239" s="116"/>
    </row>
    <row r="241" spans="1:9">
      <c r="A241" s="159"/>
      <c r="B241" s="160"/>
      <c r="C241" s="160"/>
      <c r="D241" s="160"/>
      <c r="E241" s="160"/>
      <c r="F241" s="160"/>
      <c r="G241" s="160"/>
      <c r="H241" s="160"/>
      <c r="I241" s="160"/>
    </row>
    <row r="242" spans="1:9">
      <c r="A242" s="161"/>
      <c r="B242" s="90"/>
    </row>
    <row r="243" spans="1:9">
      <c r="A243" s="161"/>
      <c r="B243" s="90"/>
    </row>
    <row r="244" spans="1:9">
      <c r="A244" s="161"/>
      <c r="B244" s="90"/>
    </row>
    <row r="247" spans="1:9">
      <c r="A247" s="116"/>
      <c r="B247" s="117"/>
      <c r="C247" s="116"/>
      <c r="D247" s="116" t="s">
        <v>175</v>
      </c>
      <c r="E247" s="117" t="s">
        <v>139</v>
      </c>
      <c r="F247" s="116"/>
      <c r="G247" s="116"/>
      <c r="H247" s="116"/>
      <c r="I247" s="116"/>
    </row>
    <row r="248" spans="1:9">
      <c r="A248" s="116"/>
      <c r="B248" s="117"/>
      <c r="C248" s="116"/>
      <c r="D248" s="116"/>
      <c r="E248" s="117" t="s">
        <v>176</v>
      </c>
      <c r="F248" s="116"/>
      <c r="G248" s="116"/>
      <c r="H248" s="116"/>
      <c r="I248" s="116"/>
    </row>
    <row r="249" spans="1:9">
      <c r="A249" s="116"/>
      <c r="B249" s="117"/>
      <c r="C249" s="116"/>
      <c r="D249" s="116"/>
      <c r="E249" s="173" t="s">
        <v>3</v>
      </c>
      <c r="F249" s="118" t="s">
        <v>67</v>
      </c>
      <c r="G249" s="116"/>
      <c r="H249" s="116"/>
      <c r="I249" s="116"/>
    </row>
    <row r="250" spans="1:9" ht="13.5" thickBot="1">
      <c r="A250" s="119"/>
      <c r="B250" s="120"/>
      <c r="C250" s="121"/>
      <c r="D250" s="64"/>
      <c r="E250" s="64"/>
      <c r="F250" s="64"/>
      <c r="G250" s="64"/>
      <c r="H250" s="64"/>
      <c r="I250" s="64"/>
    </row>
    <row r="251" spans="1:9" ht="16.5" customHeight="1" thickTop="1">
      <c r="A251" s="122"/>
      <c r="B251" s="123"/>
      <c r="C251" s="124" t="s">
        <v>5</v>
      </c>
      <c r="D251" s="124"/>
      <c r="E251" s="125"/>
      <c r="F251" s="126" t="s">
        <v>6</v>
      </c>
      <c r="G251" s="126" t="s">
        <v>7</v>
      </c>
      <c r="H251" s="126" t="s">
        <v>8</v>
      </c>
      <c r="I251" s="127" t="s">
        <v>9</v>
      </c>
    </row>
    <row r="252" spans="1:9" ht="16.5" customHeight="1">
      <c r="A252" s="128" t="s">
        <v>10</v>
      </c>
      <c r="B252" s="129" t="s">
        <v>141</v>
      </c>
      <c r="C252" s="130" t="s">
        <v>12</v>
      </c>
      <c r="D252" s="130" t="s">
        <v>13</v>
      </c>
      <c r="E252" s="130" t="s">
        <v>14</v>
      </c>
      <c r="F252" s="131" t="s">
        <v>15</v>
      </c>
      <c r="G252" s="131" t="s">
        <v>56</v>
      </c>
      <c r="H252" s="131" t="s">
        <v>7</v>
      </c>
      <c r="I252" s="132" t="s">
        <v>17</v>
      </c>
    </row>
    <row r="253" spans="1:9" ht="16.5" customHeight="1">
      <c r="A253" s="133"/>
      <c r="B253" s="134"/>
      <c r="C253" s="135"/>
      <c r="D253" s="135"/>
      <c r="E253" s="135"/>
      <c r="F253" s="135"/>
      <c r="G253" s="135"/>
      <c r="H253" s="135" t="s">
        <v>18</v>
      </c>
      <c r="I253" s="136" t="s">
        <v>19</v>
      </c>
    </row>
    <row r="254" spans="1:9" ht="11.25" customHeight="1">
      <c r="A254" s="137"/>
      <c r="B254" s="138"/>
      <c r="C254" s="139"/>
      <c r="D254" s="139"/>
      <c r="E254" s="139"/>
      <c r="F254" s="139"/>
      <c r="G254" s="139"/>
      <c r="H254" s="139"/>
      <c r="I254" s="140"/>
    </row>
    <row r="255" spans="1:9" ht="16.5" customHeight="1">
      <c r="A255" s="137" t="s">
        <v>142</v>
      </c>
      <c r="B255" s="141" t="s">
        <v>143</v>
      </c>
      <c r="C255" s="142"/>
      <c r="D255" s="142"/>
      <c r="E255" s="142"/>
      <c r="F255" s="142"/>
      <c r="G255" s="142"/>
      <c r="H255" s="142"/>
      <c r="I255" s="143"/>
    </row>
    <row r="256" spans="1:9" ht="16.5" customHeight="1">
      <c r="A256" s="144">
        <v>1</v>
      </c>
      <c r="B256" s="145" t="s">
        <v>144</v>
      </c>
      <c r="C256" s="33">
        <v>766</v>
      </c>
      <c r="D256" s="33">
        <v>0</v>
      </c>
      <c r="E256" s="33">
        <v>0</v>
      </c>
      <c r="F256" s="33">
        <f t="shared" ref="F256:F273" si="6">SUM(C256:E256)</f>
        <v>766</v>
      </c>
      <c r="G256" s="33">
        <v>0</v>
      </c>
      <c r="H256" s="33">
        <v>0</v>
      </c>
      <c r="I256" s="73">
        <v>547</v>
      </c>
    </row>
    <row r="257" spans="1:9" ht="16.5" customHeight="1">
      <c r="A257" s="144">
        <v>2</v>
      </c>
      <c r="B257" s="145" t="s">
        <v>145</v>
      </c>
      <c r="C257" s="85">
        <v>7</v>
      </c>
      <c r="D257" s="85">
        <v>9</v>
      </c>
      <c r="E257" s="85">
        <v>14</v>
      </c>
      <c r="F257" s="85">
        <f t="shared" si="6"/>
        <v>30</v>
      </c>
      <c r="G257" s="85">
        <v>5</v>
      </c>
      <c r="H257" s="85">
        <f>SUM(G257/D257*1000)</f>
        <v>555.55555555555554</v>
      </c>
      <c r="I257" s="108">
        <v>25</v>
      </c>
    </row>
    <row r="258" spans="1:9" ht="16.5" customHeight="1">
      <c r="A258" s="144">
        <v>3</v>
      </c>
      <c r="B258" s="145" t="s">
        <v>146</v>
      </c>
      <c r="C258" s="33">
        <v>1050</v>
      </c>
      <c r="D258" s="33">
        <v>0</v>
      </c>
      <c r="E258" s="33">
        <v>0</v>
      </c>
      <c r="F258" s="85">
        <f t="shared" si="6"/>
        <v>1050</v>
      </c>
      <c r="G258" s="33">
        <v>0</v>
      </c>
      <c r="H258" s="33">
        <v>0</v>
      </c>
      <c r="I258" s="73">
        <v>956</v>
      </c>
    </row>
    <row r="259" spans="1:9" ht="16.5" customHeight="1">
      <c r="A259" s="144">
        <v>4</v>
      </c>
      <c r="B259" s="145" t="s">
        <v>147</v>
      </c>
      <c r="C259" s="33">
        <v>1973</v>
      </c>
      <c r="D259" s="33">
        <v>1438</v>
      </c>
      <c r="E259" s="33">
        <v>968</v>
      </c>
      <c r="F259" s="85">
        <f t="shared" si="6"/>
        <v>4379</v>
      </c>
      <c r="G259" s="33">
        <v>743</v>
      </c>
      <c r="H259" s="85">
        <f>SUM(G259/D259*1000)</f>
        <v>516.68984700973579</v>
      </c>
      <c r="I259" s="73">
        <v>5211</v>
      </c>
    </row>
    <row r="260" spans="1:9" ht="16.5" customHeight="1">
      <c r="A260" s="144">
        <v>5</v>
      </c>
      <c r="B260" s="145" t="s">
        <v>148</v>
      </c>
      <c r="C260" s="85">
        <v>0</v>
      </c>
      <c r="D260" s="85">
        <v>3</v>
      </c>
      <c r="E260" s="85">
        <v>2</v>
      </c>
      <c r="F260" s="85">
        <f t="shared" si="6"/>
        <v>5</v>
      </c>
      <c r="G260" s="85">
        <v>3</v>
      </c>
      <c r="H260" s="85">
        <f>SUM(G260/D260*1000)</f>
        <v>1000</v>
      </c>
      <c r="I260" s="108">
        <v>5</v>
      </c>
    </row>
    <row r="261" spans="1:9" ht="16.5" customHeight="1">
      <c r="A261" s="144">
        <v>6</v>
      </c>
      <c r="B261" s="145" t="s">
        <v>177</v>
      </c>
      <c r="C261" s="33">
        <v>849</v>
      </c>
      <c r="D261" s="85">
        <v>844</v>
      </c>
      <c r="E261" s="85">
        <v>239</v>
      </c>
      <c r="F261" s="85">
        <f t="shared" si="6"/>
        <v>1932</v>
      </c>
      <c r="G261" s="85">
        <v>138</v>
      </c>
      <c r="H261" s="85">
        <f>SUM(G261/D261*1000)</f>
        <v>163.50710900473933</v>
      </c>
      <c r="I261" s="108">
        <v>1672</v>
      </c>
    </row>
    <row r="262" spans="1:9" ht="16.5" customHeight="1">
      <c r="A262" s="144">
        <v>7</v>
      </c>
      <c r="B262" s="145" t="s">
        <v>150</v>
      </c>
      <c r="C262" s="33">
        <v>0</v>
      </c>
      <c r="D262" s="33">
        <v>0</v>
      </c>
      <c r="E262" s="33">
        <v>4</v>
      </c>
      <c r="F262" s="85">
        <f t="shared" si="6"/>
        <v>4</v>
      </c>
      <c r="G262" s="33">
        <v>0</v>
      </c>
      <c r="H262" s="85">
        <v>0</v>
      </c>
      <c r="I262" s="73">
        <v>2</v>
      </c>
    </row>
    <row r="263" spans="1:9" ht="16.5" customHeight="1">
      <c r="A263" s="144">
        <v>8</v>
      </c>
      <c r="B263" s="145" t="s">
        <v>151</v>
      </c>
      <c r="C263" s="33">
        <v>0</v>
      </c>
      <c r="D263" s="33">
        <v>0</v>
      </c>
      <c r="E263" s="33">
        <v>0</v>
      </c>
      <c r="F263" s="33">
        <f t="shared" si="6"/>
        <v>0</v>
      </c>
      <c r="G263" s="33">
        <v>0</v>
      </c>
      <c r="H263" s="33">
        <f>SUM(E263:G263)</f>
        <v>0</v>
      </c>
      <c r="I263" s="73">
        <v>0</v>
      </c>
    </row>
    <row r="264" spans="1:9" ht="16.5" customHeight="1">
      <c r="A264" s="144">
        <v>9</v>
      </c>
      <c r="B264" s="145" t="s">
        <v>152</v>
      </c>
      <c r="C264" s="33">
        <v>0</v>
      </c>
      <c r="D264" s="33">
        <v>0</v>
      </c>
      <c r="E264" s="33">
        <v>0</v>
      </c>
      <c r="F264" s="33">
        <f t="shared" si="6"/>
        <v>0</v>
      </c>
      <c r="G264" s="33">
        <v>0</v>
      </c>
      <c r="H264" s="33">
        <f>SUM(E264:G264)</f>
        <v>0</v>
      </c>
      <c r="I264" s="73">
        <v>0</v>
      </c>
    </row>
    <row r="265" spans="1:9" ht="16.5" customHeight="1">
      <c r="A265" s="144">
        <v>10</v>
      </c>
      <c r="B265" s="145" t="s">
        <v>153</v>
      </c>
      <c r="C265" s="33">
        <v>0</v>
      </c>
      <c r="D265" s="33">
        <v>30</v>
      </c>
      <c r="E265" s="33">
        <v>10</v>
      </c>
      <c r="F265" s="33">
        <f t="shared" si="6"/>
        <v>40</v>
      </c>
      <c r="G265" s="33">
        <v>20</v>
      </c>
      <c r="H265" s="85">
        <f>SUM(G265/D265*1000)</f>
        <v>666.66666666666663</v>
      </c>
      <c r="I265" s="73">
        <v>74</v>
      </c>
    </row>
    <row r="266" spans="1:9" ht="16.5" customHeight="1">
      <c r="A266" s="144">
        <v>11</v>
      </c>
      <c r="B266" s="145" t="s">
        <v>154</v>
      </c>
      <c r="C266" s="33">
        <v>0</v>
      </c>
      <c r="D266" s="33">
        <v>0</v>
      </c>
      <c r="E266" s="33">
        <v>0</v>
      </c>
      <c r="F266" s="33">
        <f t="shared" si="6"/>
        <v>0</v>
      </c>
      <c r="G266" s="33">
        <v>0</v>
      </c>
      <c r="H266" s="33">
        <f>SUM(E266:G266)</f>
        <v>0</v>
      </c>
      <c r="I266" s="73"/>
    </row>
    <row r="267" spans="1:9" ht="16.5" customHeight="1">
      <c r="A267" s="144">
        <v>12</v>
      </c>
      <c r="B267" s="145" t="s">
        <v>155</v>
      </c>
      <c r="C267" s="33">
        <v>0</v>
      </c>
      <c r="D267" s="33">
        <v>0</v>
      </c>
      <c r="E267" s="33">
        <v>0</v>
      </c>
      <c r="F267" s="33">
        <f t="shared" si="6"/>
        <v>0</v>
      </c>
      <c r="G267" s="33">
        <v>0</v>
      </c>
      <c r="H267" s="33">
        <f>SUM(E267:G267)</f>
        <v>0</v>
      </c>
      <c r="I267" s="73">
        <v>0</v>
      </c>
    </row>
    <row r="268" spans="1:9" ht="16.5" customHeight="1">
      <c r="A268" s="144">
        <v>13</v>
      </c>
      <c r="B268" s="145" t="s">
        <v>156</v>
      </c>
      <c r="C268" s="33">
        <v>0</v>
      </c>
      <c r="D268" s="33">
        <v>0</v>
      </c>
      <c r="E268" s="33">
        <v>0</v>
      </c>
      <c r="F268" s="33">
        <f t="shared" si="6"/>
        <v>0</v>
      </c>
      <c r="G268" s="33">
        <v>0</v>
      </c>
      <c r="H268" s="33">
        <f>SUM(E268:G268)</f>
        <v>0</v>
      </c>
      <c r="I268" s="73">
        <v>0</v>
      </c>
    </row>
    <row r="269" spans="1:9" ht="16.5" customHeight="1">
      <c r="A269" s="144">
        <v>14</v>
      </c>
      <c r="B269" s="145" t="s">
        <v>157</v>
      </c>
      <c r="C269" s="33">
        <v>0</v>
      </c>
      <c r="D269" s="33">
        <v>0</v>
      </c>
      <c r="E269" s="33">
        <v>2</v>
      </c>
      <c r="F269" s="85">
        <f t="shared" si="6"/>
        <v>2</v>
      </c>
      <c r="G269" s="33">
        <v>0</v>
      </c>
      <c r="H269" s="33">
        <v>0</v>
      </c>
      <c r="I269" s="73">
        <v>1</v>
      </c>
    </row>
    <row r="270" spans="1:9" ht="16.5" customHeight="1">
      <c r="A270" s="144">
        <v>15</v>
      </c>
      <c r="B270" s="145" t="s">
        <v>158</v>
      </c>
      <c r="C270" s="33">
        <v>0</v>
      </c>
      <c r="D270" s="33">
        <v>0</v>
      </c>
      <c r="E270" s="33">
        <v>0</v>
      </c>
      <c r="F270" s="33">
        <f t="shared" si="6"/>
        <v>0</v>
      </c>
      <c r="G270" s="33">
        <v>0</v>
      </c>
      <c r="H270" s="33">
        <f>SUM(E270:G270)</f>
        <v>0</v>
      </c>
      <c r="I270" s="73">
        <v>0</v>
      </c>
    </row>
    <row r="271" spans="1:9" ht="16.5" customHeight="1">
      <c r="A271" s="144">
        <v>16</v>
      </c>
      <c r="B271" s="145" t="s">
        <v>159</v>
      </c>
      <c r="C271" s="33">
        <v>0</v>
      </c>
      <c r="D271" s="33">
        <v>0</v>
      </c>
      <c r="E271" s="33">
        <v>0</v>
      </c>
      <c r="F271" s="33">
        <f t="shared" si="6"/>
        <v>0</v>
      </c>
      <c r="G271" s="33">
        <v>0</v>
      </c>
      <c r="H271" s="33">
        <f>SUM(E271:G271)</f>
        <v>0</v>
      </c>
      <c r="I271" s="73">
        <v>0</v>
      </c>
    </row>
    <row r="272" spans="1:9" ht="16.5" customHeight="1">
      <c r="A272" s="144">
        <v>17</v>
      </c>
      <c r="B272" s="145" t="s">
        <v>160</v>
      </c>
      <c r="C272" s="33">
        <v>0</v>
      </c>
      <c r="D272" s="33">
        <v>0</v>
      </c>
      <c r="E272" s="33">
        <v>0</v>
      </c>
      <c r="F272" s="33">
        <f t="shared" si="6"/>
        <v>0</v>
      </c>
      <c r="G272" s="33">
        <v>0</v>
      </c>
      <c r="H272" s="33">
        <f>SUM(E272:G272)</f>
        <v>0</v>
      </c>
      <c r="I272" s="73">
        <v>0</v>
      </c>
    </row>
    <row r="273" spans="1:9" ht="16.5" customHeight="1">
      <c r="A273" s="144">
        <v>18</v>
      </c>
      <c r="B273" s="145" t="s">
        <v>161</v>
      </c>
      <c r="C273" s="33">
        <v>33</v>
      </c>
      <c r="D273" s="33">
        <v>0</v>
      </c>
      <c r="E273" s="33">
        <v>0</v>
      </c>
      <c r="F273" s="33">
        <f t="shared" si="6"/>
        <v>33</v>
      </c>
      <c r="G273" s="33">
        <v>0</v>
      </c>
      <c r="H273" s="33">
        <v>0</v>
      </c>
      <c r="I273" s="73">
        <v>55</v>
      </c>
    </row>
    <row r="274" spans="1:9" ht="11.25" customHeight="1">
      <c r="A274" s="144"/>
      <c r="B274" s="145"/>
      <c r="C274" s="85"/>
      <c r="D274" s="85"/>
      <c r="E274" s="85"/>
      <c r="F274" s="85"/>
      <c r="G274" s="85"/>
      <c r="H274" s="85"/>
      <c r="I274" s="108"/>
    </row>
    <row r="275" spans="1:9" ht="16.5" customHeight="1">
      <c r="A275" s="137" t="s">
        <v>162</v>
      </c>
      <c r="B275" s="141" t="s">
        <v>163</v>
      </c>
      <c r="C275" s="85"/>
      <c r="D275" s="85"/>
      <c r="E275" s="85"/>
      <c r="F275" s="85"/>
      <c r="G275" s="85"/>
      <c r="H275" s="85"/>
      <c r="I275" s="108"/>
    </row>
    <row r="276" spans="1:9" ht="16.5" customHeight="1">
      <c r="A276" s="144">
        <v>1</v>
      </c>
      <c r="B276" s="145" t="s">
        <v>164</v>
      </c>
      <c r="C276" s="33">
        <v>0</v>
      </c>
      <c r="D276" s="33">
        <v>0</v>
      </c>
      <c r="E276" s="33">
        <v>0</v>
      </c>
      <c r="F276" s="33">
        <f>SUM(C276:E276)</f>
        <v>0</v>
      </c>
      <c r="G276" s="33">
        <v>0</v>
      </c>
      <c r="H276" s="33">
        <v>0</v>
      </c>
      <c r="I276" s="73">
        <v>0</v>
      </c>
    </row>
    <row r="277" spans="1:9" ht="16.5" customHeight="1">
      <c r="A277" s="144">
        <v>2</v>
      </c>
      <c r="B277" s="145" t="s">
        <v>165</v>
      </c>
      <c r="C277" s="33">
        <v>0</v>
      </c>
      <c r="D277" s="33">
        <v>0</v>
      </c>
      <c r="E277" s="33">
        <v>1</v>
      </c>
      <c r="F277" s="33">
        <f>SUM(C277:E277)</f>
        <v>1</v>
      </c>
      <c r="G277" s="33">
        <v>0</v>
      </c>
      <c r="H277" s="33">
        <v>0</v>
      </c>
      <c r="I277" s="73">
        <v>1</v>
      </c>
    </row>
    <row r="278" spans="1:9" ht="11.25" customHeight="1">
      <c r="A278" s="144"/>
      <c r="B278" s="145"/>
      <c r="C278" s="147"/>
      <c r="D278" s="85"/>
      <c r="E278" s="85"/>
      <c r="F278" s="85"/>
      <c r="G278" s="85"/>
      <c r="H278" s="85"/>
      <c r="I278" s="108"/>
    </row>
    <row r="279" spans="1:9" ht="16.5" customHeight="1">
      <c r="A279" s="137" t="s">
        <v>166</v>
      </c>
      <c r="B279" s="141" t="s">
        <v>167</v>
      </c>
      <c r="C279" s="147"/>
      <c r="D279" s="85"/>
      <c r="E279" s="85"/>
      <c r="F279" s="85"/>
      <c r="G279" s="85"/>
      <c r="H279" s="85"/>
      <c r="I279" s="108"/>
    </row>
    <row r="280" spans="1:9" ht="16.5" customHeight="1">
      <c r="A280" s="144">
        <v>1</v>
      </c>
      <c r="B280" s="145" t="s">
        <v>168</v>
      </c>
      <c r="C280" s="33">
        <v>0</v>
      </c>
      <c r="D280" s="33">
        <v>0</v>
      </c>
      <c r="E280" s="33">
        <v>0</v>
      </c>
      <c r="F280" s="33">
        <f>SUM(C280:E280)</f>
        <v>0</v>
      </c>
      <c r="G280" s="33">
        <v>0</v>
      </c>
      <c r="H280" s="33">
        <v>0</v>
      </c>
      <c r="I280" s="73">
        <v>0</v>
      </c>
    </row>
    <row r="281" spans="1:9" ht="16.5" customHeight="1">
      <c r="A281" s="149"/>
      <c r="B281" s="150"/>
      <c r="C281" s="151"/>
      <c r="D281" s="151"/>
      <c r="E281" s="151"/>
      <c r="F281" s="151"/>
      <c r="G281" s="151"/>
      <c r="H281" s="151"/>
      <c r="I281" s="152"/>
    </row>
    <row r="282" spans="1:9" ht="16.5" customHeight="1">
      <c r="A282" s="26"/>
      <c r="B282" s="75" t="s">
        <v>47</v>
      </c>
      <c r="C282" s="153">
        <f>SUM(C256:C280)</f>
        <v>4678</v>
      </c>
      <c r="D282" s="154">
        <f>SUM(D256:D281)</f>
        <v>2324</v>
      </c>
      <c r="E282" s="153">
        <f>SUM(E256:E281)</f>
        <v>1240</v>
      </c>
      <c r="F282" s="154">
        <f>SUM(C282:E282)</f>
        <v>8242</v>
      </c>
      <c r="G282" s="153">
        <f>SUM(G256:G281)</f>
        <v>909</v>
      </c>
      <c r="H282" s="155">
        <f>SUM(G282/D282*1000)</f>
        <v>391.1359724612737</v>
      </c>
      <c r="I282" s="79">
        <f>SUM(I256:I281)</f>
        <v>8549</v>
      </c>
    </row>
    <row r="283" spans="1:9" ht="9" customHeight="1">
      <c r="A283" s="50"/>
      <c r="B283" s="51"/>
      <c r="C283" s="41"/>
      <c r="D283" s="41"/>
      <c r="E283" s="41"/>
      <c r="F283" s="41"/>
      <c r="G283" s="41"/>
      <c r="H283" s="41"/>
      <c r="I283" s="52"/>
    </row>
    <row r="284" spans="1:9">
      <c r="A284" s="50"/>
      <c r="B284" s="80" t="s">
        <v>48</v>
      </c>
      <c r="C284" s="114">
        <v>3552</v>
      </c>
      <c r="D284" s="114">
        <v>2328</v>
      </c>
      <c r="E284" s="114">
        <v>1343</v>
      </c>
      <c r="F284" s="114">
        <f>SUM(C284:E284)</f>
        <v>7223</v>
      </c>
      <c r="G284" s="114">
        <v>908</v>
      </c>
      <c r="H284" s="114">
        <f>SUM(G284/D284*1000)</f>
        <v>390.03436426116838</v>
      </c>
      <c r="I284" s="111">
        <v>7773</v>
      </c>
    </row>
    <row r="285" spans="1:9" ht="9" customHeight="1">
      <c r="A285" s="50"/>
      <c r="B285" s="51"/>
      <c r="C285" s="41"/>
      <c r="D285" s="41"/>
      <c r="E285" s="41"/>
      <c r="F285" s="41"/>
      <c r="G285" s="41"/>
      <c r="H285" s="41"/>
      <c r="I285" s="52"/>
    </row>
    <row r="286" spans="1:9">
      <c r="A286" s="50"/>
      <c r="B286" s="80" t="s">
        <v>49</v>
      </c>
      <c r="C286" s="114">
        <v>3118</v>
      </c>
      <c r="D286" s="114">
        <v>2734.5</v>
      </c>
      <c r="E286" s="114">
        <v>1560.5</v>
      </c>
      <c r="F286" s="114">
        <f>SUM(C286:E286)</f>
        <v>7413</v>
      </c>
      <c r="G286" s="114">
        <v>1668.5</v>
      </c>
      <c r="H286" s="114">
        <f>SUM(G286/D286*1000)</f>
        <v>610.16639239349058</v>
      </c>
      <c r="I286" s="111">
        <v>8624</v>
      </c>
    </row>
    <row r="287" spans="1:9" ht="7.5" customHeight="1">
      <c r="A287" s="50"/>
      <c r="B287" s="51"/>
      <c r="C287" s="41"/>
      <c r="D287" s="41"/>
      <c r="E287" s="41"/>
      <c r="F287" s="41"/>
      <c r="G287" s="41"/>
      <c r="H287" s="41"/>
      <c r="I287" s="52"/>
    </row>
    <row r="288" spans="1:9">
      <c r="A288" s="50"/>
      <c r="B288" s="80" t="s">
        <v>50</v>
      </c>
      <c r="C288" s="114">
        <v>2068</v>
      </c>
      <c r="D288" s="114">
        <v>2759.5</v>
      </c>
      <c r="E288" s="114">
        <v>1511.5</v>
      </c>
      <c r="F288" s="114">
        <f>SUM(C288:E288)</f>
        <v>6339</v>
      </c>
      <c r="G288" s="114">
        <v>1531</v>
      </c>
      <c r="H288" s="114">
        <f>SUM(G288/D288*1000)</f>
        <v>554.81065410400436</v>
      </c>
      <c r="I288" s="111">
        <v>8383</v>
      </c>
    </row>
    <row r="289" spans="1:9" ht="9" customHeight="1">
      <c r="A289" s="50"/>
      <c r="B289" s="51"/>
      <c r="C289" s="41"/>
      <c r="D289" s="41"/>
      <c r="E289" s="41"/>
      <c r="F289" s="41"/>
      <c r="G289" s="41"/>
      <c r="H289" s="41"/>
      <c r="I289" s="52"/>
    </row>
    <row r="290" spans="1:9">
      <c r="A290" s="50"/>
      <c r="B290" s="80" t="s">
        <v>51</v>
      </c>
      <c r="C290" s="114">
        <v>1564</v>
      </c>
      <c r="D290" s="114">
        <v>3107.5</v>
      </c>
      <c r="E290" s="114">
        <v>1016</v>
      </c>
      <c r="F290" s="114">
        <f>SUM(C290:E290)</f>
        <v>5687.5</v>
      </c>
      <c r="G290" s="114">
        <v>1576</v>
      </c>
      <c r="H290" s="114">
        <f>SUM(G290/D290*1000)</f>
        <v>507.16009654062753</v>
      </c>
      <c r="I290" s="111">
        <v>7816</v>
      </c>
    </row>
    <row r="291" spans="1:9" ht="8.25" customHeight="1" thickBot="1">
      <c r="A291" s="59"/>
      <c r="B291" s="60"/>
      <c r="C291" s="61"/>
      <c r="D291" s="61"/>
      <c r="E291" s="61"/>
      <c r="F291" s="61"/>
      <c r="G291" s="61"/>
      <c r="H291" s="61"/>
      <c r="I291" s="62"/>
    </row>
    <row r="292" spans="1:9" ht="13.5" thickTop="1">
      <c r="B292" s="63" t="s">
        <v>52</v>
      </c>
    </row>
    <row r="293" spans="1:9">
      <c r="B293" s="156"/>
      <c r="C293" s="115"/>
    </row>
    <row r="299" spans="1:9">
      <c r="A299" s="170"/>
      <c r="B299" s="171"/>
      <c r="C299" s="171"/>
      <c r="D299" s="171"/>
      <c r="E299" s="171"/>
      <c r="F299" s="171"/>
      <c r="G299" s="171"/>
      <c r="H299" s="171"/>
      <c r="I299" s="171"/>
    </row>
    <row r="300" spans="1:9">
      <c r="A300" s="172"/>
      <c r="B300" s="116"/>
      <c r="C300" s="116"/>
      <c r="D300" s="116"/>
      <c r="E300" s="116"/>
      <c r="F300" s="116"/>
      <c r="G300" s="116"/>
      <c r="H300" s="116"/>
      <c r="I300" s="116"/>
    </row>
    <row r="302" spans="1:9">
      <c r="A302" s="159"/>
      <c r="B302" s="160"/>
      <c r="C302" s="160"/>
      <c r="D302" s="160"/>
      <c r="E302" s="160"/>
      <c r="F302" s="160"/>
      <c r="G302" s="160"/>
      <c r="H302" s="160"/>
      <c r="I302" s="160"/>
    </row>
    <row r="308" spans="1:9">
      <c r="A308" s="116"/>
      <c r="B308" s="117"/>
      <c r="C308" s="116"/>
      <c r="D308" s="116" t="s">
        <v>178</v>
      </c>
      <c r="E308" s="117" t="s">
        <v>139</v>
      </c>
      <c r="F308" s="116"/>
      <c r="G308" s="116"/>
      <c r="H308" s="116"/>
      <c r="I308" s="116"/>
    </row>
    <row r="309" spans="1:9">
      <c r="A309" s="116"/>
      <c r="B309" s="117"/>
      <c r="C309" s="116"/>
      <c r="D309" s="116"/>
      <c r="E309" s="117" t="s">
        <v>179</v>
      </c>
      <c r="F309" s="116"/>
      <c r="G309" s="116"/>
      <c r="H309" s="116"/>
      <c r="I309" s="116"/>
    </row>
    <row r="310" spans="1:9">
      <c r="A310" s="116"/>
      <c r="B310" s="117"/>
      <c r="C310" s="116"/>
      <c r="D310" s="116"/>
      <c r="E310" s="173" t="s">
        <v>3</v>
      </c>
      <c r="F310" s="173" t="s">
        <v>67</v>
      </c>
      <c r="G310" s="116"/>
      <c r="H310" s="116"/>
      <c r="I310" s="116"/>
    </row>
    <row r="311" spans="1:9" ht="13.5" thickBot="1">
      <c r="A311" s="121"/>
      <c r="B311" s="120"/>
      <c r="C311" s="121"/>
      <c r="D311" s="64"/>
      <c r="E311" s="64"/>
      <c r="F311" s="64"/>
      <c r="G311" s="64"/>
      <c r="H311" s="64"/>
      <c r="I311" s="64"/>
    </row>
    <row r="312" spans="1:9" ht="16.5" customHeight="1" thickTop="1">
      <c r="A312" s="122"/>
      <c r="B312" s="123"/>
      <c r="C312" s="124" t="s">
        <v>5</v>
      </c>
      <c r="D312" s="124"/>
      <c r="E312" s="125"/>
      <c r="F312" s="126" t="s">
        <v>6</v>
      </c>
      <c r="G312" s="126" t="s">
        <v>7</v>
      </c>
      <c r="H312" s="126" t="s">
        <v>8</v>
      </c>
      <c r="I312" s="127" t="s">
        <v>9</v>
      </c>
    </row>
    <row r="313" spans="1:9" ht="16.5" customHeight="1">
      <c r="A313" s="128" t="s">
        <v>10</v>
      </c>
      <c r="B313" s="129" t="s">
        <v>141</v>
      </c>
      <c r="C313" s="130" t="s">
        <v>12</v>
      </c>
      <c r="D313" s="130" t="s">
        <v>13</v>
      </c>
      <c r="E313" s="130" t="s">
        <v>14</v>
      </c>
      <c r="F313" s="131" t="s">
        <v>15</v>
      </c>
      <c r="G313" s="131" t="s">
        <v>56</v>
      </c>
      <c r="H313" s="131" t="s">
        <v>7</v>
      </c>
      <c r="I313" s="132" t="s">
        <v>17</v>
      </c>
    </row>
    <row r="314" spans="1:9" ht="16.5" customHeight="1">
      <c r="A314" s="133"/>
      <c r="B314" s="134"/>
      <c r="C314" s="135"/>
      <c r="D314" s="135"/>
      <c r="E314" s="135"/>
      <c r="F314" s="135"/>
      <c r="G314" s="135"/>
      <c r="H314" s="135" t="s">
        <v>18</v>
      </c>
      <c r="I314" s="136" t="s">
        <v>19</v>
      </c>
    </row>
    <row r="315" spans="1:9" ht="11.25" customHeight="1">
      <c r="A315" s="137"/>
      <c r="B315" s="138"/>
      <c r="C315" s="139"/>
      <c r="D315" s="139"/>
      <c r="E315" s="139"/>
      <c r="F315" s="139"/>
      <c r="G315" s="139"/>
      <c r="H315" s="139"/>
      <c r="I315" s="140"/>
    </row>
    <row r="316" spans="1:9" ht="16.5" customHeight="1">
      <c r="A316" s="137" t="s">
        <v>142</v>
      </c>
      <c r="B316" s="141" t="s">
        <v>143</v>
      </c>
      <c r="C316" s="142"/>
      <c r="D316" s="142"/>
      <c r="E316" s="142"/>
      <c r="F316" s="142"/>
      <c r="G316" s="142"/>
      <c r="H316" s="142"/>
      <c r="I316" s="143"/>
    </row>
    <row r="317" spans="1:9" ht="16.5" customHeight="1">
      <c r="A317" s="144">
        <v>1</v>
      </c>
      <c r="B317" s="145" t="s">
        <v>144</v>
      </c>
      <c r="C317" s="33">
        <v>0</v>
      </c>
      <c r="D317" s="33">
        <v>0</v>
      </c>
      <c r="E317" s="33">
        <v>0</v>
      </c>
      <c r="F317" s="33">
        <v>0</v>
      </c>
      <c r="G317" s="33">
        <v>0</v>
      </c>
      <c r="H317" s="85">
        <v>0</v>
      </c>
      <c r="I317" s="73">
        <v>0</v>
      </c>
    </row>
    <row r="318" spans="1:9" ht="16.5" customHeight="1">
      <c r="A318" s="144">
        <v>2</v>
      </c>
      <c r="B318" s="145" t="s">
        <v>145</v>
      </c>
      <c r="C318" s="85">
        <v>63</v>
      </c>
      <c r="D318" s="85">
        <v>445</v>
      </c>
      <c r="E318" s="85">
        <v>125</v>
      </c>
      <c r="F318" s="85">
        <f>SUM(C318:E318)</f>
        <v>633</v>
      </c>
      <c r="G318" s="85">
        <v>400</v>
      </c>
      <c r="H318" s="85">
        <f>SUM(G318/D318*1000)</f>
        <v>898.87640449438197</v>
      </c>
      <c r="I318" s="108">
        <v>290</v>
      </c>
    </row>
    <row r="319" spans="1:9" ht="16.5" customHeight="1">
      <c r="A319" s="144">
        <v>3</v>
      </c>
      <c r="B319" s="145" t="s">
        <v>146</v>
      </c>
      <c r="C319" s="33">
        <v>0</v>
      </c>
      <c r="D319" s="33">
        <v>0</v>
      </c>
      <c r="E319" s="33">
        <v>0</v>
      </c>
      <c r="F319" s="85">
        <v>0</v>
      </c>
      <c r="G319" s="33">
        <v>0</v>
      </c>
      <c r="H319" s="33">
        <v>0</v>
      </c>
      <c r="I319" s="73">
        <v>0</v>
      </c>
    </row>
    <row r="320" spans="1:9" ht="16.5" customHeight="1">
      <c r="A320" s="144">
        <v>4</v>
      </c>
      <c r="B320" s="145" t="s">
        <v>147</v>
      </c>
      <c r="C320" s="33">
        <v>0</v>
      </c>
      <c r="D320" s="33">
        <v>0</v>
      </c>
      <c r="E320" s="33">
        <v>0</v>
      </c>
      <c r="F320" s="85">
        <f>SUM(E320+D320+C320)</f>
        <v>0</v>
      </c>
      <c r="G320" s="33">
        <v>0</v>
      </c>
      <c r="H320" s="33">
        <v>0</v>
      </c>
      <c r="I320" s="73">
        <v>0</v>
      </c>
    </row>
    <row r="321" spans="1:9" ht="16.5" customHeight="1">
      <c r="A321" s="144">
        <v>5</v>
      </c>
      <c r="B321" s="145" t="s">
        <v>148</v>
      </c>
      <c r="C321" s="85">
        <v>1</v>
      </c>
      <c r="D321" s="85">
        <v>2</v>
      </c>
      <c r="E321" s="85">
        <v>0</v>
      </c>
      <c r="F321" s="85">
        <f>SUM(E321+D321+C321)</f>
        <v>3</v>
      </c>
      <c r="G321" s="85">
        <v>2</v>
      </c>
      <c r="H321" s="85">
        <f>SUM(G321/D321*1000)</f>
        <v>1000</v>
      </c>
      <c r="I321" s="108">
        <v>4</v>
      </c>
    </row>
    <row r="322" spans="1:9" ht="16.5" customHeight="1">
      <c r="A322" s="144">
        <v>6</v>
      </c>
      <c r="B322" s="145" t="s">
        <v>177</v>
      </c>
      <c r="C322" s="33">
        <v>1</v>
      </c>
      <c r="D322" s="85">
        <v>0</v>
      </c>
      <c r="E322" s="85">
        <v>0</v>
      </c>
      <c r="F322" s="85">
        <f>SUM(E322+D322+C322)</f>
        <v>1</v>
      </c>
      <c r="G322" s="85">
        <v>0</v>
      </c>
      <c r="H322" s="85">
        <v>0</v>
      </c>
      <c r="I322" s="108">
        <v>2</v>
      </c>
    </row>
    <row r="323" spans="1:9" ht="16.5" customHeight="1">
      <c r="A323" s="144">
        <v>7</v>
      </c>
      <c r="B323" s="145" t="s">
        <v>150</v>
      </c>
      <c r="C323" s="33">
        <v>0</v>
      </c>
      <c r="D323" s="33">
        <v>1</v>
      </c>
      <c r="E323" s="33">
        <v>0</v>
      </c>
      <c r="F323" s="85">
        <f t="shared" ref="F323:F333" si="7">SUM(C323:E323)</f>
        <v>1</v>
      </c>
      <c r="G323" s="33">
        <v>1</v>
      </c>
      <c r="H323" s="85">
        <f>SUM(G323/D323*1000)</f>
        <v>1000</v>
      </c>
      <c r="I323" s="73">
        <v>2</v>
      </c>
    </row>
    <row r="324" spans="1:9" ht="16.5" customHeight="1">
      <c r="A324" s="144">
        <v>8</v>
      </c>
      <c r="B324" s="145" t="s">
        <v>151</v>
      </c>
      <c r="C324" s="33">
        <v>0</v>
      </c>
      <c r="D324" s="33">
        <v>0</v>
      </c>
      <c r="E324" s="33">
        <v>0</v>
      </c>
      <c r="F324" s="85">
        <f t="shared" si="7"/>
        <v>0</v>
      </c>
      <c r="G324" s="33">
        <v>0</v>
      </c>
      <c r="H324" s="33">
        <v>0</v>
      </c>
      <c r="I324" s="73">
        <v>0</v>
      </c>
    </row>
    <row r="325" spans="1:9" ht="16.5" customHeight="1">
      <c r="A325" s="144">
        <v>9</v>
      </c>
      <c r="B325" s="145" t="s">
        <v>152</v>
      </c>
      <c r="C325" s="33">
        <v>0</v>
      </c>
      <c r="D325" s="33">
        <v>0</v>
      </c>
      <c r="E325" s="33">
        <v>0</v>
      </c>
      <c r="F325" s="85">
        <f t="shared" si="7"/>
        <v>0</v>
      </c>
      <c r="G325" s="33">
        <v>0</v>
      </c>
      <c r="H325" s="33">
        <v>0</v>
      </c>
      <c r="I325" s="73">
        <v>0</v>
      </c>
    </row>
    <row r="326" spans="1:9" ht="16.5" customHeight="1">
      <c r="A326" s="144">
        <v>10</v>
      </c>
      <c r="B326" s="145" t="s">
        <v>153</v>
      </c>
      <c r="C326" s="33">
        <v>0</v>
      </c>
      <c r="D326" s="33">
        <v>0</v>
      </c>
      <c r="E326" s="33">
        <v>0</v>
      </c>
      <c r="F326" s="85">
        <f t="shared" si="7"/>
        <v>0</v>
      </c>
      <c r="G326" s="33">
        <v>0</v>
      </c>
      <c r="H326" s="33">
        <v>0</v>
      </c>
      <c r="I326" s="73">
        <v>0</v>
      </c>
    </row>
    <row r="327" spans="1:9" ht="16.5" customHeight="1">
      <c r="A327" s="144">
        <v>11</v>
      </c>
      <c r="B327" s="145" t="s">
        <v>154</v>
      </c>
      <c r="C327" s="33">
        <v>0</v>
      </c>
      <c r="D327" s="33">
        <v>0</v>
      </c>
      <c r="E327" s="33">
        <v>0</v>
      </c>
      <c r="F327" s="85">
        <f t="shared" si="7"/>
        <v>0</v>
      </c>
      <c r="G327" s="33">
        <v>0</v>
      </c>
      <c r="H327" s="33">
        <v>0</v>
      </c>
      <c r="I327" s="73">
        <v>0</v>
      </c>
    </row>
    <row r="328" spans="1:9" ht="16.5" customHeight="1">
      <c r="A328" s="144">
        <v>12</v>
      </c>
      <c r="B328" s="145" t="s">
        <v>155</v>
      </c>
      <c r="C328" s="33">
        <v>0</v>
      </c>
      <c r="D328" s="33">
        <v>0</v>
      </c>
      <c r="E328" s="33">
        <v>0</v>
      </c>
      <c r="F328" s="85">
        <f t="shared" si="7"/>
        <v>0</v>
      </c>
      <c r="G328" s="33">
        <v>0</v>
      </c>
      <c r="H328" s="33">
        <v>0</v>
      </c>
      <c r="I328" s="73">
        <v>0</v>
      </c>
    </row>
    <row r="329" spans="1:9" ht="16.5" customHeight="1">
      <c r="A329" s="144">
        <v>13</v>
      </c>
      <c r="B329" s="145" t="s">
        <v>156</v>
      </c>
      <c r="C329" s="33">
        <v>0</v>
      </c>
      <c r="D329" s="33">
        <v>0</v>
      </c>
      <c r="E329" s="33">
        <v>0</v>
      </c>
      <c r="F329" s="85">
        <f t="shared" si="7"/>
        <v>0</v>
      </c>
      <c r="G329" s="33">
        <v>0</v>
      </c>
      <c r="H329" s="33">
        <v>0</v>
      </c>
      <c r="I329" s="73">
        <v>0</v>
      </c>
    </row>
    <row r="330" spans="1:9" ht="16.5" customHeight="1">
      <c r="A330" s="144">
        <v>14</v>
      </c>
      <c r="B330" s="145" t="s">
        <v>157</v>
      </c>
      <c r="C330" s="33">
        <v>0</v>
      </c>
      <c r="D330" s="33">
        <v>0</v>
      </c>
      <c r="E330" s="33">
        <v>0</v>
      </c>
      <c r="F330" s="85">
        <f t="shared" si="7"/>
        <v>0</v>
      </c>
      <c r="G330" s="33">
        <v>0</v>
      </c>
      <c r="H330" s="33">
        <v>0</v>
      </c>
      <c r="I330" s="73">
        <v>0</v>
      </c>
    </row>
    <row r="331" spans="1:9" ht="16.5" customHeight="1">
      <c r="A331" s="144">
        <v>15</v>
      </c>
      <c r="B331" s="145" t="s">
        <v>158</v>
      </c>
      <c r="C331" s="33">
        <v>0</v>
      </c>
      <c r="D331" s="33">
        <v>0</v>
      </c>
      <c r="E331" s="33">
        <v>0</v>
      </c>
      <c r="F331" s="85">
        <f t="shared" si="7"/>
        <v>0</v>
      </c>
      <c r="G331" s="33">
        <v>0</v>
      </c>
      <c r="H331" s="33">
        <v>0</v>
      </c>
      <c r="I331" s="73">
        <v>0</v>
      </c>
    </row>
    <row r="332" spans="1:9" ht="16.5" customHeight="1">
      <c r="A332" s="144">
        <v>16</v>
      </c>
      <c r="B332" s="145" t="s">
        <v>159</v>
      </c>
      <c r="C332" s="33">
        <v>0</v>
      </c>
      <c r="D332" s="33">
        <v>0</v>
      </c>
      <c r="E332" s="33">
        <v>0</v>
      </c>
      <c r="F332" s="85">
        <f t="shared" si="7"/>
        <v>0</v>
      </c>
      <c r="G332" s="33">
        <v>0</v>
      </c>
      <c r="H332" s="33">
        <v>0</v>
      </c>
      <c r="I332" s="73">
        <v>0</v>
      </c>
    </row>
    <row r="333" spans="1:9" ht="16.5" customHeight="1">
      <c r="A333" s="144">
        <v>17</v>
      </c>
      <c r="B333" s="145" t="s">
        <v>160</v>
      </c>
      <c r="C333" s="33">
        <v>0</v>
      </c>
      <c r="D333" s="33">
        <v>0</v>
      </c>
      <c r="E333" s="33">
        <v>0</v>
      </c>
      <c r="F333" s="85">
        <f t="shared" si="7"/>
        <v>0</v>
      </c>
      <c r="G333" s="33">
        <v>0</v>
      </c>
      <c r="H333" s="33">
        <v>0</v>
      </c>
      <c r="I333" s="73">
        <v>0</v>
      </c>
    </row>
    <row r="334" spans="1:9" ht="16.5" customHeight="1">
      <c r="A334" s="144">
        <v>18</v>
      </c>
      <c r="B334" s="145" t="s">
        <v>161</v>
      </c>
      <c r="C334" s="33">
        <v>0</v>
      </c>
      <c r="D334" s="33">
        <v>0</v>
      </c>
      <c r="E334" s="33">
        <v>0</v>
      </c>
      <c r="F334" s="85">
        <v>0</v>
      </c>
      <c r="G334" s="33">
        <v>0</v>
      </c>
      <c r="H334" s="33">
        <v>0</v>
      </c>
      <c r="I334" s="73">
        <v>0</v>
      </c>
    </row>
    <row r="335" spans="1:9" ht="11.25" customHeight="1">
      <c r="A335" s="144"/>
      <c r="B335" s="145"/>
      <c r="C335" s="85"/>
      <c r="D335" s="85"/>
      <c r="E335" s="85"/>
      <c r="F335" s="85"/>
      <c r="G335" s="85"/>
      <c r="H335" s="85"/>
      <c r="I335" s="108"/>
    </row>
    <row r="336" spans="1:9" ht="16.5" customHeight="1">
      <c r="A336" s="137" t="s">
        <v>162</v>
      </c>
      <c r="B336" s="141" t="s">
        <v>163</v>
      </c>
      <c r="C336" s="85"/>
      <c r="D336" s="85"/>
      <c r="E336" s="85"/>
      <c r="F336" s="85"/>
      <c r="G336" s="85"/>
      <c r="H336" s="85"/>
      <c r="I336" s="108"/>
    </row>
    <row r="337" spans="1:9" ht="16.5" customHeight="1">
      <c r="A337" s="144">
        <v>1</v>
      </c>
      <c r="B337" s="145" t="s">
        <v>164</v>
      </c>
      <c r="C337" s="33">
        <v>1</v>
      </c>
      <c r="D337" s="33">
        <v>0</v>
      </c>
      <c r="E337" s="33">
        <v>0</v>
      </c>
      <c r="F337" s="85">
        <f>SUM(C337:E337)</f>
        <v>1</v>
      </c>
      <c r="G337" s="33">
        <v>0</v>
      </c>
      <c r="H337" s="33">
        <v>0</v>
      </c>
      <c r="I337" s="73">
        <v>1</v>
      </c>
    </row>
    <row r="338" spans="1:9" ht="16.5" customHeight="1">
      <c r="A338" s="144">
        <v>2</v>
      </c>
      <c r="B338" s="145" t="s">
        <v>165</v>
      </c>
      <c r="C338" s="33">
        <v>0</v>
      </c>
      <c r="D338" s="33">
        <v>0</v>
      </c>
      <c r="E338" s="33">
        <v>0</v>
      </c>
      <c r="F338" s="85">
        <v>0</v>
      </c>
      <c r="G338" s="33">
        <v>0</v>
      </c>
      <c r="H338" s="33">
        <v>0</v>
      </c>
      <c r="I338" s="73">
        <v>0</v>
      </c>
    </row>
    <row r="339" spans="1:9" ht="11.25" customHeight="1">
      <c r="A339" s="144"/>
      <c r="B339" s="145"/>
      <c r="C339" s="147"/>
      <c r="D339" s="85"/>
      <c r="E339" s="85"/>
      <c r="F339" s="85"/>
      <c r="G339" s="85"/>
      <c r="H339" s="85"/>
      <c r="I339" s="108"/>
    </row>
    <row r="340" spans="1:9" ht="16.5" customHeight="1">
      <c r="A340" s="137" t="s">
        <v>166</v>
      </c>
      <c r="B340" s="141" t="s">
        <v>167</v>
      </c>
      <c r="C340" s="147"/>
      <c r="D340" s="85"/>
      <c r="E340" s="85"/>
      <c r="F340" s="85"/>
      <c r="G340" s="85"/>
      <c r="H340" s="85"/>
      <c r="I340" s="108"/>
    </row>
    <row r="341" spans="1:9" ht="16.5" customHeight="1">
      <c r="A341" s="144">
        <v>1</v>
      </c>
      <c r="B341" s="145" t="s">
        <v>168</v>
      </c>
      <c r="C341" s="33">
        <v>0</v>
      </c>
      <c r="D341" s="33">
        <v>0</v>
      </c>
      <c r="E341" s="33">
        <v>0</v>
      </c>
      <c r="F341" s="85">
        <f>SUM(C341:E341)</f>
        <v>0</v>
      </c>
      <c r="G341" s="33">
        <v>0</v>
      </c>
      <c r="H341" s="33">
        <v>0</v>
      </c>
      <c r="I341" s="73">
        <v>0</v>
      </c>
    </row>
    <row r="342" spans="1:9" ht="16.5" customHeight="1">
      <c r="A342" s="149"/>
      <c r="B342" s="150"/>
      <c r="C342" s="151"/>
      <c r="D342" s="151"/>
      <c r="E342" s="151"/>
      <c r="F342" s="151"/>
      <c r="G342" s="151"/>
      <c r="H342" s="151"/>
      <c r="I342" s="152"/>
    </row>
    <row r="343" spans="1:9" ht="16.5" customHeight="1">
      <c r="A343" s="26"/>
      <c r="B343" s="75" t="s">
        <v>68</v>
      </c>
      <c r="C343" s="153">
        <f>SUM(C317:C341)</f>
        <v>66</v>
      </c>
      <c r="D343" s="154">
        <f>SUM(D317:D342)</f>
        <v>448</v>
      </c>
      <c r="E343" s="153">
        <f>SUM(E317:E342)</f>
        <v>125</v>
      </c>
      <c r="F343" s="154">
        <f>SUM(C343:E343)</f>
        <v>639</v>
      </c>
      <c r="G343" s="153">
        <f>SUM(G317:G342)</f>
        <v>403</v>
      </c>
      <c r="H343" s="155">
        <f>SUM(G343/D343*1000)</f>
        <v>899.55357142857144</v>
      </c>
      <c r="I343" s="79">
        <f>SUM(I317:I342)</f>
        <v>299</v>
      </c>
    </row>
    <row r="344" spans="1:9" ht="9" customHeight="1">
      <c r="A344" s="50"/>
      <c r="B344" s="51"/>
      <c r="C344" s="27"/>
      <c r="D344" s="27"/>
      <c r="E344" s="27"/>
      <c r="F344" s="27"/>
      <c r="G344" s="27"/>
      <c r="H344" s="27"/>
      <c r="I344" s="52"/>
    </row>
    <row r="345" spans="1:9">
      <c r="A345" s="50"/>
      <c r="B345" s="80" t="s">
        <v>48</v>
      </c>
      <c r="C345" s="54">
        <v>65</v>
      </c>
      <c r="D345" s="54">
        <v>446</v>
      </c>
      <c r="E345" s="54">
        <v>125</v>
      </c>
      <c r="F345" s="54">
        <f>SUM(C345:E345)</f>
        <v>636</v>
      </c>
      <c r="G345" s="54">
        <v>376</v>
      </c>
      <c r="H345" s="54">
        <f>SUM(G345/D345*1000)</f>
        <v>843.04932735426007</v>
      </c>
      <c r="I345" s="55">
        <v>303</v>
      </c>
    </row>
    <row r="346" spans="1:9" ht="9" customHeight="1">
      <c r="A346" s="50"/>
      <c r="B346" s="51"/>
      <c r="C346" s="56"/>
      <c r="D346" s="56"/>
      <c r="E346" s="56"/>
      <c r="F346" s="56"/>
      <c r="G346" s="56"/>
      <c r="H346" s="56"/>
      <c r="I346" s="57"/>
    </row>
    <row r="347" spans="1:9">
      <c r="A347" s="50"/>
      <c r="B347" s="80" t="s">
        <v>49</v>
      </c>
      <c r="C347" s="54">
        <v>65</v>
      </c>
      <c r="D347" s="54">
        <v>437</v>
      </c>
      <c r="E347" s="54">
        <v>128</v>
      </c>
      <c r="F347" s="54">
        <f>SUM(C347:E347)</f>
        <v>630</v>
      </c>
      <c r="G347" s="54">
        <v>315</v>
      </c>
      <c r="H347" s="54">
        <f>SUM(G347/D347*1000)</f>
        <v>720.82379862700225</v>
      </c>
      <c r="I347" s="55">
        <v>299</v>
      </c>
    </row>
    <row r="348" spans="1:9" ht="9" customHeight="1">
      <c r="A348" s="50"/>
      <c r="B348" s="51"/>
      <c r="C348" s="56"/>
      <c r="D348" s="56"/>
      <c r="E348" s="56"/>
      <c r="F348" s="56"/>
      <c r="G348" s="56"/>
      <c r="H348" s="56"/>
      <c r="I348" s="57"/>
    </row>
    <row r="349" spans="1:9">
      <c r="A349" s="50"/>
      <c r="B349" s="80" t="s">
        <v>50</v>
      </c>
      <c r="C349" s="54">
        <v>56</v>
      </c>
      <c r="D349" s="54">
        <v>455</v>
      </c>
      <c r="E349" s="54">
        <v>108</v>
      </c>
      <c r="F349" s="54">
        <f>SUM(C349:E349)</f>
        <v>619</v>
      </c>
      <c r="G349" s="54">
        <v>1670</v>
      </c>
      <c r="H349" s="54">
        <f>SUM(G349/D349*1000)</f>
        <v>3670.3296703296701</v>
      </c>
      <c r="I349" s="55">
        <v>315</v>
      </c>
    </row>
    <row r="350" spans="1:9" ht="9" customHeight="1">
      <c r="A350" s="50"/>
      <c r="B350" s="51"/>
      <c r="C350" s="56"/>
      <c r="D350" s="56"/>
      <c r="E350" s="56"/>
      <c r="F350" s="56"/>
      <c r="G350" s="56"/>
      <c r="H350" s="56"/>
      <c r="I350" s="57"/>
    </row>
    <row r="351" spans="1:9">
      <c r="A351" s="50"/>
      <c r="B351" s="80" t="s">
        <v>51</v>
      </c>
      <c r="C351" s="54">
        <v>58</v>
      </c>
      <c r="D351" s="54">
        <v>453</v>
      </c>
      <c r="E351" s="54">
        <v>108</v>
      </c>
      <c r="F351" s="54">
        <f>SUM(C351:E351)</f>
        <v>619</v>
      </c>
      <c r="G351" s="54">
        <v>1260</v>
      </c>
      <c r="H351" s="54">
        <f>SUM(G351/D351*1000)</f>
        <v>2781.4569536423842</v>
      </c>
      <c r="I351" s="55">
        <v>344</v>
      </c>
    </row>
    <row r="352" spans="1:9" ht="8.25" customHeight="1" thickBot="1">
      <c r="A352" s="59"/>
      <c r="B352" s="60"/>
      <c r="C352" s="174"/>
      <c r="D352" s="174"/>
      <c r="E352" s="174"/>
      <c r="F352" s="174"/>
      <c r="G352" s="174"/>
      <c r="H352" s="174"/>
      <c r="I352" s="175"/>
    </row>
    <row r="353" spans="1:9" ht="13.5" thickTop="1">
      <c r="B353" s="63" t="s">
        <v>52</v>
      </c>
    </row>
    <row r="354" spans="1:9">
      <c r="B354" s="156"/>
      <c r="C354" s="115"/>
    </row>
    <row r="360" spans="1:9">
      <c r="A360" s="170"/>
      <c r="B360" s="171"/>
      <c r="C360" s="171"/>
      <c r="D360" s="171"/>
      <c r="E360" s="171"/>
      <c r="F360" s="171"/>
      <c r="G360" s="171"/>
      <c r="H360" s="171"/>
      <c r="I360" s="171"/>
    </row>
    <row r="361" spans="1:9">
      <c r="A361" s="172"/>
      <c r="B361" s="116"/>
      <c r="C361" s="116"/>
      <c r="D361" s="116"/>
      <c r="E361" s="116"/>
      <c r="F361" s="116"/>
      <c r="G361" s="116"/>
      <c r="H361" s="116"/>
      <c r="I361" s="116"/>
    </row>
    <row r="363" spans="1:9">
      <c r="A363" s="159"/>
      <c r="B363" s="160"/>
      <c r="C363" s="160"/>
      <c r="D363" s="160"/>
      <c r="E363" s="160"/>
      <c r="F363" s="160"/>
      <c r="G363" s="160"/>
      <c r="H363" s="160"/>
      <c r="I363" s="160"/>
    </row>
    <row r="369" spans="1:9">
      <c r="A369" s="116"/>
      <c r="B369" s="117"/>
      <c r="C369" s="116"/>
      <c r="D369" s="116" t="s">
        <v>180</v>
      </c>
      <c r="E369" s="117" t="s">
        <v>139</v>
      </c>
      <c r="F369" s="116"/>
      <c r="G369" s="116"/>
      <c r="H369" s="116"/>
      <c r="I369" s="116"/>
    </row>
    <row r="370" spans="1:9">
      <c r="A370" s="116"/>
      <c r="B370" s="117"/>
      <c r="C370" s="116"/>
      <c r="D370" s="116"/>
      <c r="E370" s="117" t="s">
        <v>181</v>
      </c>
      <c r="F370" s="116"/>
      <c r="G370" s="116"/>
      <c r="H370" s="116"/>
      <c r="I370" s="116"/>
    </row>
    <row r="371" spans="1:9">
      <c r="A371" s="116"/>
      <c r="B371" s="117"/>
      <c r="C371" s="116"/>
      <c r="D371" s="116"/>
      <c r="E371" s="173" t="s">
        <v>3</v>
      </c>
      <c r="F371" s="173" t="s">
        <v>67</v>
      </c>
      <c r="G371" s="116"/>
      <c r="H371" s="116"/>
      <c r="I371" s="116"/>
    </row>
    <row r="372" spans="1:9" ht="13.5" thickBot="1">
      <c r="A372" s="121"/>
      <c r="B372" s="120"/>
      <c r="C372" s="121"/>
      <c r="D372" s="64"/>
      <c r="E372" s="64"/>
      <c r="F372" s="64"/>
      <c r="G372" s="64"/>
      <c r="H372" s="64"/>
      <c r="I372" s="64"/>
    </row>
    <row r="373" spans="1:9" ht="16.5" customHeight="1" thickTop="1">
      <c r="A373" s="122"/>
      <c r="B373" s="123"/>
      <c r="C373" s="124" t="s">
        <v>5</v>
      </c>
      <c r="D373" s="124"/>
      <c r="E373" s="125"/>
      <c r="F373" s="126" t="s">
        <v>6</v>
      </c>
      <c r="G373" s="126" t="s">
        <v>7</v>
      </c>
      <c r="H373" s="126" t="s">
        <v>8</v>
      </c>
      <c r="I373" s="127" t="s">
        <v>9</v>
      </c>
    </row>
    <row r="374" spans="1:9" ht="16.5" customHeight="1">
      <c r="A374" s="128" t="s">
        <v>10</v>
      </c>
      <c r="B374" s="129" t="s">
        <v>141</v>
      </c>
      <c r="C374" s="130" t="s">
        <v>12</v>
      </c>
      <c r="D374" s="130" t="s">
        <v>13</v>
      </c>
      <c r="E374" s="130" t="s">
        <v>14</v>
      </c>
      <c r="F374" s="131" t="s">
        <v>15</v>
      </c>
      <c r="G374" s="131" t="s">
        <v>56</v>
      </c>
      <c r="H374" s="131" t="s">
        <v>7</v>
      </c>
      <c r="I374" s="132" t="s">
        <v>17</v>
      </c>
    </row>
    <row r="375" spans="1:9" ht="16.5" customHeight="1">
      <c r="A375" s="133"/>
      <c r="B375" s="134"/>
      <c r="C375" s="135"/>
      <c r="D375" s="135"/>
      <c r="E375" s="135"/>
      <c r="F375" s="135"/>
      <c r="G375" s="135"/>
      <c r="H375" s="135" t="s">
        <v>18</v>
      </c>
      <c r="I375" s="136" t="s">
        <v>19</v>
      </c>
    </row>
    <row r="376" spans="1:9" ht="11.25" customHeight="1">
      <c r="A376" s="137"/>
      <c r="B376" s="138"/>
      <c r="C376" s="139"/>
      <c r="D376" s="139"/>
      <c r="E376" s="139"/>
      <c r="F376" s="139"/>
      <c r="G376" s="139"/>
      <c r="H376" s="139"/>
      <c r="I376" s="140"/>
    </row>
    <row r="377" spans="1:9" ht="16.5" customHeight="1">
      <c r="A377" s="137" t="s">
        <v>142</v>
      </c>
      <c r="B377" s="141" t="s">
        <v>143</v>
      </c>
      <c r="C377" s="142"/>
      <c r="D377" s="142"/>
      <c r="E377" s="142"/>
      <c r="F377" s="142"/>
      <c r="G377" s="142"/>
      <c r="H377" s="142"/>
      <c r="I377" s="143"/>
    </row>
    <row r="378" spans="1:9" ht="16.5" customHeight="1">
      <c r="A378" s="144">
        <v>1</v>
      </c>
      <c r="B378" s="176" t="s">
        <v>144</v>
      </c>
      <c r="C378" s="33">
        <v>1740</v>
      </c>
      <c r="D378" s="33">
        <v>389</v>
      </c>
      <c r="E378" s="33">
        <v>8</v>
      </c>
      <c r="F378" s="33">
        <f t="shared" ref="F378:F386" si="8">SUM(C378:E378)</f>
        <v>2137</v>
      </c>
      <c r="G378" s="33">
        <v>563</v>
      </c>
      <c r="H378" s="85">
        <f t="shared" ref="H378:H383" si="9">SUM(G378/D378*1000)</f>
        <v>1447.3007712082263</v>
      </c>
      <c r="I378" s="73">
        <f>1313+145</f>
        <v>1458</v>
      </c>
    </row>
    <row r="379" spans="1:9" ht="16.5" customHeight="1">
      <c r="A379" s="144">
        <v>2</v>
      </c>
      <c r="B379" s="145" t="s">
        <v>145</v>
      </c>
      <c r="C379" s="85">
        <v>206</v>
      </c>
      <c r="D379" s="85">
        <v>2447</v>
      </c>
      <c r="E379" s="85">
        <v>32</v>
      </c>
      <c r="F379" s="33">
        <f t="shared" si="8"/>
        <v>2685</v>
      </c>
      <c r="G379" s="162">
        <v>3166</v>
      </c>
      <c r="H379" s="85">
        <f t="shared" si="9"/>
        <v>1293.8291785860235</v>
      </c>
      <c r="I379" s="108">
        <v>3315</v>
      </c>
    </row>
    <row r="380" spans="1:9" ht="16.5" customHeight="1">
      <c r="A380" s="144">
        <v>3</v>
      </c>
      <c r="B380" s="176" t="s">
        <v>146</v>
      </c>
      <c r="C380" s="33">
        <v>33006</v>
      </c>
      <c r="D380" s="33">
        <f>361+18374</f>
        <v>18735</v>
      </c>
      <c r="E380" s="33">
        <v>0</v>
      </c>
      <c r="F380" s="33">
        <f t="shared" si="8"/>
        <v>51741</v>
      </c>
      <c r="G380" s="164">
        <v>275951</v>
      </c>
      <c r="H380" s="85">
        <f t="shared" si="9"/>
        <v>14729.170002668801</v>
      </c>
      <c r="I380" s="73">
        <f>1172+29700</f>
        <v>30872</v>
      </c>
    </row>
    <row r="381" spans="1:9" ht="16.5" customHeight="1">
      <c r="A381" s="144">
        <v>4</v>
      </c>
      <c r="B381" s="145" t="s">
        <v>147</v>
      </c>
      <c r="C381" s="33">
        <v>1465</v>
      </c>
      <c r="D381" s="33">
        <v>2418</v>
      </c>
      <c r="E381" s="33">
        <v>253</v>
      </c>
      <c r="F381" s="33">
        <f t="shared" si="8"/>
        <v>4136</v>
      </c>
      <c r="G381" s="164">
        <v>2171</v>
      </c>
      <c r="H381" s="85">
        <f t="shared" si="9"/>
        <v>897.84946236559142</v>
      </c>
      <c r="I381" s="73">
        <v>4144</v>
      </c>
    </row>
    <row r="382" spans="1:9" ht="16.5" customHeight="1">
      <c r="A382" s="144">
        <v>5</v>
      </c>
      <c r="B382" s="145" t="s">
        <v>148</v>
      </c>
      <c r="C382" s="85">
        <v>417</v>
      </c>
      <c r="D382" s="85">
        <v>1035</v>
      </c>
      <c r="E382" s="85">
        <v>161</v>
      </c>
      <c r="F382" s="33">
        <f t="shared" si="8"/>
        <v>1613</v>
      </c>
      <c r="G382" s="162">
        <v>3745</v>
      </c>
      <c r="H382" s="85">
        <f t="shared" si="9"/>
        <v>3618.3574879227053</v>
      </c>
      <c r="I382" s="108">
        <v>1735</v>
      </c>
    </row>
    <row r="383" spans="1:9" ht="16.5" customHeight="1">
      <c r="A383" s="144">
        <v>6</v>
      </c>
      <c r="B383" s="145" t="s">
        <v>149</v>
      </c>
      <c r="C383" s="33">
        <v>132</v>
      </c>
      <c r="D383" s="85">
        <v>524</v>
      </c>
      <c r="E383" s="85">
        <v>48</v>
      </c>
      <c r="F383" s="33">
        <f t="shared" si="8"/>
        <v>704</v>
      </c>
      <c r="G383" s="85">
        <v>242</v>
      </c>
      <c r="H383" s="85">
        <f t="shared" si="9"/>
        <v>461.83206106870227</v>
      </c>
      <c r="I383" s="108">
        <v>795</v>
      </c>
    </row>
    <row r="384" spans="1:9" ht="16.5" customHeight="1">
      <c r="A384" s="144">
        <v>7</v>
      </c>
      <c r="B384" s="176" t="s">
        <v>150</v>
      </c>
      <c r="C384" s="164">
        <v>0</v>
      </c>
      <c r="D384" s="164">
        <v>0</v>
      </c>
      <c r="E384" s="164">
        <v>0</v>
      </c>
      <c r="F384" s="164">
        <f t="shared" si="8"/>
        <v>0</v>
      </c>
      <c r="G384" s="164">
        <v>0</v>
      </c>
      <c r="H384" s="162">
        <v>0</v>
      </c>
      <c r="I384" s="166">
        <v>0</v>
      </c>
    </row>
    <row r="385" spans="1:9" ht="16.5" customHeight="1">
      <c r="A385" s="144">
        <v>8</v>
      </c>
      <c r="B385" s="176" t="s">
        <v>151</v>
      </c>
      <c r="C385" s="164">
        <v>0</v>
      </c>
      <c r="D385" s="164">
        <v>0</v>
      </c>
      <c r="E385" s="164">
        <v>0</v>
      </c>
      <c r="F385" s="164">
        <f t="shared" si="8"/>
        <v>0</v>
      </c>
      <c r="G385" s="164">
        <v>0</v>
      </c>
      <c r="H385" s="162">
        <v>0</v>
      </c>
      <c r="I385" s="166">
        <v>0</v>
      </c>
    </row>
    <row r="386" spans="1:9" ht="16.5" customHeight="1">
      <c r="A386" s="144">
        <v>9</v>
      </c>
      <c r="B386" s="176" t="s">
        <v>152</v>
      </c>
      <c r="C386" s="164">
        <v>0</v>
      </c>
      <c r="D386" s="164">
        <v>0</v>
      </c>
      <c r="E386" s="164">
        <v>0</v>
      </c>
      <c r="F386" s="164">
        <f t="shared" si="8"/>
        <v>0</v>
      </c>
      <c r="G386" s="164">
        <v>0</v>
      </c>
      <c r="H386" s="162">
        <v>0</v>
      </c>
      <c r="I386" s="166">
        <v>0</v>
      </c>
    </row>
    <row r="387" spans="1:9" ht="16.5" customHeight="1">
      <c r="A387" s="144">
        <v>10</v>
      </c>
      <c r="B387" s="176" t="s">
        <v>153</v>
      </c>
      <c r="C387" s="164">
        <v>0</v>
      </c>
      <c r="D387" s="164">
        <v>0</v>
      </c>
      <c r="E387" s="164">
        <v>0</v>
      </c>
      <c r="F387" s="164" t="s">
        <v>101</v>
      </c>
      <c r="G387" s="164">
        <v>0</v>
      </c>
      <c r="H387" s="164">
        <v>0</v>
      </c>
      <c r="I387" s="166">
        <v>0</v>
      </c>
    </row>
    <row r="388" spans="1:9" ht="16.5" customHeight="1">
      <c r="A388" s="144">
        <v>11</v>
      </c>
      <c r="B388" s="176" t="s">
        <v>154</v>
      </c>
      <c r="C388" s="164">
        <v>0</v>
      </c>
      <c r="D388" s="164">
        <v>0</v>
      </c>
      <c r="E388" s="164">
        <v>0</v>
      </c>
      <c r="F388" s="164" t="s">
        <v>101</v>
      </c>
      <c r="G388" s="164">
        <v>0</v>
      </c>
      <c r="H388" s="164">
        <v>0</v>
      </c>
      <c r="I388" s="166">
        <v>0</v>
      </c>
    </row>
    <row r="389" spans="1:9" ht="16.5" customHeight="1">
      <c r="A389" s="144">
        <v>12</v>
      </c>
      <c r="B389" s="176" t="s">
        <v>155</v>
      </c>
      <c r="C389" s="164">
        <v>0</v>
      </c>
      <c r="D389" s="164">
        <v>0</v>
      </c>
      <c r="E389" s="164">
        <v>0</v>
      </c>
      <c r="F389" s="164">
        <f>SUM(C389:E389)</f>
        <v>0</v>
      </c>
      <c r="G389" s="164">
        <v>0</v>
      </c>
      <c r="H389" s="162">
        <v>0</v>
      </c>
      <c r="I389" s="166">
        <v>0</v>
      </c>
    </row>
    <row r="390" spans="1:9" ht="16.5" customHeight="1">
      <c r="A390" s="144">
        <v>13</v>
      </c>
      <c r="B390" s="176" t="s">
        <v>156</v>
      </c>
      <c r="C390" s="164">
        <v>0</v>
      </c>
      <c r="D390" s="164">
        <v>0</v>
      </c>
      <c r="E390" s="164">
        <v>0</v>
      </c>
      <c r="F390" s="164">
        <f>SUM(C390:E390)</f>
        <v>0</v>
      </c>
      <c r="G390" s="164">
        <v>0</v>
      </c>
      <c r="H390" s="164">
        <v>0</v>
      </c>
      <c r="I390" s="166">
        <v>0</v>
      </c>
    </row>
    <row r="391" spans="1:9" ht="16.5" customHeight="1">
      <c r="A391" s="144">
        <v>14</v>
      </c>
      <c r="B391" s="176" t="s">
        <v>157</v>
      </c>
      <c r="C391" s="164">
        <v>0</v>
      </c>
      <c r="D391" s="164">
        <v>0</v>
      </c>
      <c r="E391" s="164">
        <v>0</v>
      </c>
      <c r="F391" s="164">
        <f>SUM(C391:E391)</f>
        <v>0</v>
      </c>
      <c r="G391" s="164">
        <v>0</v>
      </c>
      <c r="H391" s="162">
        <v>0</v>
      </c>
      <c r="I391" s="166">
        <v>0</v>
      </c>
    </row>
    <row r="392" spans="1:9" ht="16.5" customHeight="1">
      <c r="A392" s="144">
        <v>15</v>
      </c>
      <c r="B392" s="145" t="s">
        <v>158</v>
      </c>
      <c r="C392" s="33">
        <v>0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73">
        <v>0</v>
      </c>
    </row>
    <row r="393" spans="1:9" ht="16.5" customHeight="1">
      <c r="A393" s="144">
        <v>16</v>
      </c>
      <c r="B393" s="145" t="s">
        <v>159</v>
      </c>
      <c r="C393" s="33">
        <v>0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73">
        <v>0</v>
      </c>
    </row>
    <row r="394" spans="1:9" ht="16.5" customHeight="1">
      <c r="A394" s="144">
        <v>17</v>
      </c>
      <c r="B394" s="145" t="s">
        <v>160</v>
      </c>
      <c r="C394" s="33">
        <v>0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73">
        <v>0</v>
      </c>
    </row>
    <row r="395" spans="1:9" ht="16.5" customHeight="1">
      <c r="A395" s="144">
        <v>18</v>
      </c>
      <c r="B395" s="145" t="s">
        <v>161</v>
      </c>
      <c r="C395" s="33">
        <v>0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73">
        <v>0</v>
      </c>
    </row>
    <row r="396" spans="1:9" ht="11.25" customHeight="1">
      <c r="A396" s="144"/>
      <c r="B396" s="145"/>
      <c r="C396" s="85"/>
      <c r="D396" s="85"/>
      <c r="E396" s="85"/>
      <c r="F396" s="85"/>
      <c r="G396" s="85"/>
      <c r="H396" s="85"/>
      <c r="I396" s="108"/>
    </row>
    <row r="397" spans="1:9" ht="16.5" customHeight="1">
      <c r="A397" s="137" t="s">
        <v>162</v>
      </c>
      <c r="B397" s="141" t="s">
        <v>163</v>
      </c>
      <c r="C397" s="85"/>
      <c r="D397" s="85"/>
      <c r="E397" s="85"/>
      <c r="F397" s="85"/>
      <c r="G397" s="85"/>
      <c r="H397" s="85"/>
      <c r="I397" s="108"/>
    </row>
    <row r="398" spans="1:9" ht="16.5" customHeight="1">
      <c r="A398" s="144">
        <v>1</v>
      </c>
      <c r="B398" s="145" t="s">
        <v>164</v>
      </c>
      <c r="C398" s="33">
        <v>0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73">
        <v>0</v>
      </c>
    </row>
    <row r="399" spans="1:9" ht="16.5" customHeight="1">
      <c r="A399" s="144">
        <v>2</v>
      </c>
      <c r="B399" s="145" t="s">
        <v>165</v>
      </c>
      <c r="C399" s="33">
        <v>0</v>
      </c>
      <c r="D399" s="33">
        <v>0</v>
      </c>
      <c r="E399" s="33">
        <v>0</v>
      </c>
      <c r="F399" s="33">
        <f>SUM(C399:E399)</f>
        <v>0</v>
      </c>
      <c r="G399" s="33">
        <v>0</v>
      </c>
      <c r="H399" s="33">
        <v>0</v>
      </c>
      <c r="I399" s="73">
        <v>0</v>
      </c>
    </row>
    <row r="400" spans="1:9" ht="11.25" customHeight="1">
      <c r="A400" s="144"/>
      <c r="B400" s="145"/>
      <c r="C400" s="147"/>
      <c r="D400" s="85"/>
      <c r="E400" s="85"/>
      <c r="F400" s="85"/>
      <c r="G400" s="85"/>
      <c r="H400" s="85"/>
      <c r="I400" s="108"/>
    </row>
    <row r="401" spans="1:9" ht="16.5" customHeight="1">
      <c r="A401" s="137" t="s">
        <v>166</v>
      </c>
      <c r="B401" s="141" t="s">
        <v>167</v>
      </c>
      <c r="C401" s="147"/>
      <c r="D401" s="85"/>
      <c r="E401" s="85"/>
      <c r="F401" s="85"/>
      <c r="G401" s="85"/>
      <c r="H401" s="85"/>
      <c r="I401" s="108"/>
    </row>
    <row r="402" spans="1:9" ht="16.5" customHeight="1">
      <c r="A402" s="144">
        <v>1</v>
      </c>
      <c r="B402" s="145" t="s">
        <v>168</v>
      </c>
      <c r="C402" s="33">
        <v>0</v>
      </c>
      <c r="D402" s="33">
        <v>0</v>
      </c>
      <c r="E402" s="33">
        <v>0</v>
      </c>
      <c r="F402" s="33" t="s">
        <v>101</v>
      </c>
      <c r="G402" s="33">
        <v>0</v>
      </c>
      <c r="H402" s="33">
        <v>0</v>
      </c>
      <c r="I402" s="73">
        <v>0</v>
      </c>
    </row>
    <row r="403" spans="1:9" ht="16.5" customHeight="1">
      <c r="A403" s="149"/>
      <c r="B403" s="150"/>
      <c r="C403" s="151"/>
      <c r="D403" s="151"/>
      <c r="E403" s="151"/>
      <c r="F403" s="151"/>
      <c r="G403" s="151"/>
      <c r="H403" s="151"/>
      <c r="I403" s="152"/>
    </row>
    <row r="404" spans="1:9" ht="16.5" customHeight="1">
      <c r="A404" s="26"/>
      <c r="B404" s="75" t="s">
        <v>47</v>
      </c>
      <c r="C404" s="153">
        <f>SUM(C378:C402)</f>
        <v>36966</v>
      </c>
      <c r="D404" s="154">
        <f>SUM(D378:D403)</f>
        <v>25548</v>
      </c>
      <c r="E404" s="153">
        <f>SUM(E378:E403)</f>
        <v>502</v>
      </c>
      <c r="F404" s="154">
        <f>SUM(C404:E404)</f>
        <v>63016</v>
      </c>
      <c r="G404" s="153">
        <f>SUM(G378:G403)</f>
        <v>285838</v>
      </c>
      <c r="H404" s="155">
        <f>SUM(G404/D404*1000)</f>
        <v>11188.273054642241</v>
      </c>
      <c r="I404" s="177">
        <f>SUM(I378:I403)</f>
        <v>42319</v>
      </c>
    </row>
    <row r="405" spans="1:9" ht="9" customHeight="1">
      <c r="A405" s="26"/>
      <c r="B405" s="75"/>
      <c r="C405" s="153"/>
      <c r="D405" s="154"/>
      <c r="E405" s="153"/>
      <c r="F405" s="154"/>
      <c r="G405" s="153"/>
      <c r="H405" s="155"/>
      <c r="I405" s="79"/>
    </row>
    <row r="406" spans="1:9" ht="16.5" customHeight="1">
      <c r="A406" s="26"/>
      <c r="B406" s="80" t="s">
        <v>48</v>
      </c>
      <c r="C406" s="178">
        <v>27295</v>
      </c>
      <c r="D406" s="114">
        <v>24635</v>
      </c>
      <c r="E406" s="178">
        <v>1029</v>
      </c>
      <c r="F406" s="114">
        <f>SUM(C406:E406)</f>
        <v>52959</v>
      </c>
      <c r="G406" s="178">
        <v>268567</v>
      </c>
      <c r="H406" s="114">
        <f>SUM(G406/D406*1000)</f>
        <v>10901.846965699209</v>
      </c>
      <c r="I406" s="110">
        <v>25929</v>
      </c>
    </row>
    <row r="407" spans="1:9" ht="9" customHeight="1">
      <c r="A407" s="50"/>
      <c r="B407" s="51"/>
      <c r="C407" s="41"/>
      <c r="D407" s="41"/>
      <c r="E407" s="41"/>
      <c r="F407" s="41"/>
      <c r="G407" s="41"/>
      <c r="H407" s="41"/>
      <c r="I407" s="52"/>
    </row>
    <row r="408" spans="1:9">
      <c r="A408" s="50"/>
      <c r="B408" s="80" t="s">
        <v>49</v>
      </c>
      <c r="C408" s="178">
        <v>35316</v>
      </c>
      <c r="D408" s="114">
        <v>13121.5</v>
      </c>
      <c r="E408" s="178">
        <v>735</v>
      </c>
      <c r="F408" s="114">
        <f>SUM(C408:E408)</f>
        <v>49172.5</v>
      </c>
      <c r="G408" s="178">
        <v>4826.5</v>
      </c>
      <c r="H408" s="114">
        <f>SUM(G408/D408*1000)</f>
        <v>367.83142171245663</v>
      </c>
      <c r="I408" s="110">
        <v>24918</v>
      </c>
    </row>
    <row r="409" spans="1:9" ht="9" customHeight="1">
      <c r="A409" s="50"/>
      <c r="B409" s="51"/>
      <c r="C409" s="41"/>
      <c r="D409" s="41"/>
      <c r="E409" s="41"/>
      <c r="F409" s="41"/>
      <c r="G409" s="41"/>
      <c r="H409" s="41"/>
      <c r="I409" s="52"/>
    </row>
    <row r="410" spans="1:9">
      <c r="A410" s="50"/>
      <c r="B410" s="80" t="s">
        <v>50</v>
      </c>
      <c r="C410" s="178">
        <v>29562.5</v>
      </c>
      <c r="D410" s="114">
        <v>10138</v>
      </c>
      <c r="E410" s="178">
        <v>442.5</v>
      </c>
      <c r="F410" s="114">
        <f>SUM(C410:E410)</f>
        <v>40143</v>
      </c>
      <c r="G410" s="178">
        <v>6004</v>
      </c>
      <c r="H410" s="114">
        <f>SUM(G410/D410*1000)</f>
        <v>592.22726376011053</v>
      </c>
      <c r="I410" s="110">
        <v>20489</v>
      </c>
    </row>
    <row r="411" spans="1:9" ht="9" customHeight="1">
      <c r="A411" s="50"/>
      <c r="B411" s="51"/>
      <c r="C411" s="41"/>
      <c r="D411" s="41"/>
      <c r="E411" s="41"/>
      <c r="F411" s="41"/>
      <c r="G411" s="41"/>
      <c r="H411" s="41"/>
      <c r="I411" s="52"/>
    </row>
    <row r="412" spans="1:9">
      <c r="A412" s="50"/>
      <c r="B412" s="80" t="s">
        <v>51</v>
      </c>
      <c r="C412" s="178">
        <v>26738</v>
      </c>
      <c r="D412" s="114">
        <v>9912.5</v>
      </c>
      <c r="E412" s="178">
        <v>393.5</v>
      </c>
      <c r="F412" s="114">
        <f>SUM(C412:E412)</f>
        <v>37044</v>
      </c>
      <c r="G412" s="178">
        <v>5890.5</v>
      </c>
      <c r="H412" s="114">
        <f>SUM(G412/D412*1000)</f>
        <v>594.24968474148795</v>
      </c>
      <c r="I412" s="110">
        <v>18529</v>
      </c>
    </row>
    <row r="413" spans="1:9" ht="8.25" customHeight="1" thickBot="1">
      <c r="A413" s="59"/>
      <c r="B413" s="60"/>
      <c r="C413" s="61"/>
      <c r="D413" s="61"/>
      <c r="E413" s="61"/>
      <c r="F413" s="61"/>
      <c r="G413" s="61"/>
      <c r="H413" s="61"/>
      <c r="I413" s="62"/>
    </row>
    <row r="414" spans="1:9" ht="13.5" thickTop="1">
      <c r="A414" s="64"/>
      <c r="B414" s="63" t="s">
        <v>52</v>
      </c>
    </row>
    <row r="415" spans="1:9">
      <c r="B415" s="156"/>
      <c r="C415" s="115"/>
    </row>
    <row r="423" spans="1:9">
      <c r="A423" s="116"/>
      <c r="B423" s="116"/>
      <c r="C423" s="116"/>
      <c r="D423" s="116"/>
      <c r="E423" s="116"/>
      <c r="F423" s="116"/>
      <c r="G423" s="116"/>
      <c r="H423" s="116"/>
      <c r="I423" s="116"/>
    </row>
    <row r="424" spans="1:9">
      <c r="A424" s="159"/>
      <c r="B424" s="160"/>
      <c r="C424" s="160"/>
      <c r="D424" s="160"/>
      <c r="E424" s="160"/>
      <c r="F424" s="160"/>
      <c r="G424" s="160"/>
      <c r="H424" s="160"/>
      <c r="I424" s="160"/>
    </row>
    <row r="425" spans="1:9">
      <c r="A425" s="116"/>
      <c r="B425" s="116"/>
      <c r="C425" s="116"/>
      <c r="D425" s="116"/>
      <c r="E425" s="116"/>
      <c r="F425" s="116"/>
      <c r="G425" s="116"/>
      <c r="H425" s="116"/>
      <c r="I425" s="116"/>
    </row>
    <row r="426" spans="1:9">
      <c r="A426" s="116"/>
      <c r="B426" s="116"/>
      <c r="C426" s="116"/>
      <c r="D426" s="116"/>
      <c r="E426" s="116"/>
      <c r="F426" s="116"/>
      <c r="G426" s="116"/>
      <c r="H426" s="116"/>
      <c r="I426" s="116"/>
    </row>
    <row r="427" spans="1:9">
      <c r="A427" s="116"/>
      <c r="B427" s="116"/>
      <c r="C427" s="116"/>
      <c r="D427" s="116"/>
      <c r="E427" s="116"/>
      <c r="F427" s="116"/>
      <c r="G427" s="116"/>
      <c r="H427" s="116"/>
      <c r="I427" s="116"/>
    </row>
    <row r="428" spans="1:9">
      <c r="A428" s="116"/>
      <c r="B428" s="116"/>
      <c r="C428" s="116"/>
      <c r="D428" s="116"/>
      <c r="E428" s="116"/>
      <c r="F428" s="116"/>
      <c r="G428" s="116"/>
      <c r="H428" s="116"/>
      <c r="I428" s="116"/>
    </row>
    <row r="429" spans="1:9">
      <c r="A429" s="116"/>
      <c r="B429" s="116"/>
      <c r="C429" s="116"/>
      <c r="D429" s="116"/>
      <c r="E429" s="116"/>
      <c r="F429" s="116"/>
      <c r="G429" s="116"/>
      <c r="H429" s="116"/>
      <c r="I429" s="116"/>
    </row>
    <row r="430" spans="1:9">
      <c r="A430" s="116"/>
      <c r="B430" s="117"/>
      <c r="C430" s="116"/>
      <c r="D430" s="116" t="s">
        <v>182</v>
      </c>
      <c r="E430" s="117" t="s">
        <v>139</v>
      </c>
      <c r="F430" s="116"/>
      <c r="G430" s="116"/>
      <c r="H430" s="116"/>
      <c r="I430" s="116"/>
    </row>
    <row r="431" spans="1:9">
      <c r="A431" s="116"/>
      <c r="B431" s="117"/>
      <c r="C431" s="116"/>
      <c r="D431" s="116"/>
      <c r="E431" s="117" t="s">
        <v>183</v>
      </c>
      <c r="F431" s="116"/>
      <c r="G431" s="116"/>
      <c r="H431" s="116"/>
      <c r="I431" s="116"/>
    </row>
    <row r="432" spans="1:9">
      <c r="A432" s="116"/>
      <c r="B432" s="117"/>
      <c r="C432" s="116"/>
      <c r="D432" s="116"/>
      <c r="E432" s="118" t="s">
        <v>3</v>
      </c>
      <c r="F432" s="173" t="s">
        <v>67</v>
      </c>
      <c r="G432" s="116"/>
      <c r="H432" s="116"/>
      <c r="I432" s="116"/>
    </row>
    <row r="433" spans="1:12" ht="13.5" thickBot="1">
      <c r="A433" s="121"/>
      <c r="B433" s="120"/>
      <c r="C433" s="121"/>
      <c r="D433" s="64"/>
      <c r="E433" s="64"/>
      <c r="F433" s="64"/>
      <c r="G433" s="64"/>
      <c r="H433" s="64"/>
      <c r="I433" s="64"/>
    </row>
    <row r="434" spans="1:12" ht="16.5" customHeight="1" thickTop="1">
      <c r="A434" s="122"/>
      <c r="B434" s="123"/>
      <c r="C434" s="124" t="s">
        <v>5</v>
      </c>
      <c r="D434" s="124"/>
      <c r="E434" s="125"/>
      <c r="F434" s="126" t="s">
        <v>6</v>
      </c>
      <c r="G434" s="126" t="s">
        <v>7</v>
      </c>
      <c r="H434" s="126" t="s">
        <v>8</v>
      </c>
      <c r="I434" s="127" t="s">
        <v>9</v>
      </c>
    </row>
    <row r="435" spans="1:12" ht="16.5" customHeight="1">
      <c r="A435" s="128" t="s">
        <v>10</v>
      </c>
      <c r="B435" s="129" t="s">
        <v>141</v>
      </c>
      <c r="C435" s="130" t="s">
        <v>12</v>
      </c>
      <c r="D435" s="130" t="s">
        <v>13</v>
      </c>
      <c r="E435" s="130" t="s">
        <v>14</v>
      </c>
      <c r="F435" s="131" t="s">
        <v>15</v>
      </c>
      <c r="G435" s="131" t="s">
        <v>56</v>
      </c>
      <c r="H435" s="131" t="s">
        <v>7</v>
      </c>
      <c r="I435" s="132" t="s">
        <v>17</v>
      </c>
    </row>
    <row r="436" spans="1:12" ht="16.5" customHeight="1">
      <c r="A436" s="133"/>
      <c r="B436" s="134"/>
      <c r="C436" s="135"/>
      <c r="D436" s="135"/>
      <c r="E436" s="135"/>
      <c r="F436" s="135"/>
      <c r="G436" s="135"/>
      <c r="H436" s="135" t="s">
        <v>18</v>
      </c>
      <c r="I436" s="136" t="s">
        <v>19</v>
      </c>
    </row>
    <row r="437" spans="1:12" ht="11.25" customHeight="1">
      <c r="A437" s="137"/>
      <c r="B437" s="138"/>
      <c r="C437" s="139"/>
      <c r="D437" s="139"/>
      <c r="E437" s="139"/>
      <c r="F437" s="139"/>
      <c r="G437" s="139"/>
      <c r="H437" s="139"/>
      <c r="I437" s="140"/>
    </row>
    <row r="438" spans="1:12" ht="16.5" customHeight="1">
      <c r="A438" s="137" t="s">
        <v>142</v>
      </c>
      <c r="B438" s="141" t="s">
        <v>143</v>
      </c>
      <c r="C438" s="142"/>
      <c r="D438" s="142"/>
      <c r="E438" s="142"/>
      <c r="F438" s="142"/>
      <c r="G438" s="142"/>
      <c r="H438" s="142"/>
      <c r="I438" s="143"/>
    </row>
    <row r="439" spans="1:12" ht="16.5" customHeight="1">
      <c r="A439" s="144">
        <v>1</v>
      </c>
      <c r="B439" s="145" t="s">
        <v>144</v>
      </c>
      <c r="C439" s="33">
        <f t="shared" ref="C439:E454" si="10">SUM(C12+C73+C134+C195+C256+C317+C378+C500+C561+C622+C683+C744+C805+C866)</f>
        <v>39590</v>
      </c>
      <c r="D439" s="33">
        <f t="shared" si="10"/>
        <v>41235</v>
      </c>
      <c r="E439" s="33">
        <f t="shared" si="10"/>
        <v>3888</v>
      </c>
      <c r="F439" s="33">
        <f t="shared" ref="F439:F444" si="11">SUM(E439+C439+D439)</f>
        <v>84713</v>
      </c>
      <c r="G439" s="33">
        <f t="shared" ref="G439:G456" si="12">SUM(G12+G73+G134+G195+G256+G317+G378+G500+G561+G622+G683+G744+G805+G866)</f>
        <v>61463</v>
      </c>
      <c r="H439" s="85">
        <f t="shared" ref="H439:H455" si="13">SUM(G439/D439*1000)</f>
        <v>1490.5541408997212</v>
      </c>
      <c r="I439" s="73">
        <f t="shared" ref="I439:I456" si="14">SUM(I12+I73+I134+I195+I256+I317+I378+I500+I561+I622+I683+I744+I805+I866)</f>
        <v>53346</v>
      </c>
    </row>
    <row r="440" spans="1:12" ht="16.5" customHeight="1">
      <c r="A440" s="144">
        <v>2</v>
      </c>
      <c r="B440" s="145" t="s">
        <v>145</v>
      </c>
      <c r="C440" s="33">
        <f t="shared" si="10"/>
        <v>2943</v>
      </c>
      <c r="D440" s="33">
        <f t="shared" si="10"/>
        <v>23615</v>
      </c>
      <c r="E440" s="33">
        <f t="shared" si="10"/>
        <v>3246</v>
      </c>
      <c r="F440" s="33">
        <f t="shared" si="11"/>
        <v>29804</v>
      </c>
      <c r="G440" s="33">
        <f t="shared" si="12"/>
        <v>26134</v>
      </c>
      <c r="H440" s="85">
        <f t="shared" si="13"/>
        <v>1106.6694897311031</v>
      </c>
      <c r="I440" s="73">
        <f t="shared" si="14"/>
        <v>25888</v>
      </c>
    </row>
    <row r="441" spans="1:12" ht="16.5" customHeight="1">
      <c r="A441" s="144">
        <v>3</v>
      </c>
      <c r="B441" s="145" t="s">
        <v>146</v>
      </c>
      <c r="C441" s="33">
        <f>SUM(C14+C75+C136+C197+C258+C319+C380+C502+C563+C624+C685+C746+C807+C868)</f>
        <v>503479</v>
      </c>
      <c r="D441" s="33">
        <f t="shared" si="10"/>
        <v>312440</v>
      </c>
      <c r="E441" s="33">
        <f t="shared" si="10"/>
        <v>11428</v>
      </c>
      <c r="F441" s="33">
        <f t="shared" si="11"/>
        <v>827347</v>
      </c>
      <c r="G441" s="33">
        <f t="shared" si="12"/>
        <v>4471546</v>
      </c>
      <c r="H441" s="85">
        <f t="shared" si="13"/>
        <v>14311.695045448725</v>
      </c>
      <c r="I441" s="73">
        <f t="shared" si="14"/>
        <v>311501</v>
      </c>
    </row>
    <row r="442" spans="1:12" ht="16.5" customHeight="1">
      <c r="A442" s="144">
        <v>4</v>
      </c>
      <c r="B442" s="145" t="s">
        <v>147</v>
      </c>
      <c r="C442" s="33">
        <f>SUM(C15+C76+C137+C198+C259+C320+C381+C503+C564+C625+C686+C747+C808+C869)</f>
        <v>6426</v>
      </c>
      <c r="D442" s="33">
        <f t="shared" si="10"/>
        <v>17949</v>
      </c>
      <c r="E442" s="33">
        <f t="shared" si="10"/>
        <v>3371</v>
      </c>
      <c r="F442" s="33">
        <f t="shared" si="11"/>
        <v>27746</v>
      </c>
      <c r="G442" s="33">
        <f t="shared" si="12"/>
        <v>26356</v>
      </c>
      <c r="H442" s="85">
        <f t="shared" si="13"/>
        <v>1468.3826397013761</v>
      </c>
      <c r="I442" s="73">
        <f t="shared" si="14"/>
        <v>26742</v>
      </c>
    </row>
    <row r="443" spans="1:12" ht="16.5" customHeight="1">
      <c r="A443" s="144">
        <v>5</v>
      </c>
      <c r="B443" s="145" t="s">
        <v>148</v>
      </c>
      <c r="C443" s="33">
        <f t="shared" si="10"/>
        <v>1660</v>
      </c>
      <c r="D443" s="33">
        <f t="shared" si="10"/>
        <v>7764</v>
      </c>
      <c r="E443" s="33">
        <f t="shared" si="10"/>
        <v>1226</v>
      </c>
      <c r="F443" s="33">
        <f t="shared" si="11"/>
        <v>10650</v>
      </c>
      <c r="G443" s="33">
        <f t="shared" si="12"/>
        <v>13190</v>
      </c>
      <c r="H443" s="85">
        <f t="shared" si="13"/>
        <v>1698.8665636269964</v>
      </c>
      <c r="I443" s="73">
        <f t="shared" si="14"/>
        <v>9933</v>
      </c>
    </row>
    <row r="444" spans="1:12" ht="16.5" customHeight="1">
      <c r="A444" s="144">
        <v>6</v>
      </c>
      <c r="B444" s="145" t="s">
        <v>149</v>
      </c>
      <c r="C444" s="33">
        <f t="shared" si="10"/>
        <v>2026</v>
      </c>
      <c r="D444" s="33">
        <f t="shared" si="10"/>
        <v>6723</v>
      </c>
      <c r="E444" s="33">
        <f t="shared" si="10"/>
        <v>1837</v>
      </c>
      <c r="F444" s="33">
        <f t="shared" si="11"/>
        <v>10586</v>
      </c>
      <c r="G444" s="33">
        <f t="shared" si="12"/>
        <v>2312</v>
      </c>
      <c r="H444" s="85">
        <f t="shared" si="13"/>
        <v>343.89409489811095</v>
      </c>
      <c r="I444" s="73">
        <f t="shared" si="14"/>
        <v>13772</v>
      </c>
    </row>
    <row r="445" spans="1:12" ht="16.5" customHeight="1">
      <c r="A445" s="144">
        <v>7</v>
      </c>
      <c r="B445" s="145" t="s">
        <v>150</v>
      </c>
      <c r="C445" s="33">
        <f t="shared" si="10"/>
        <v>0</v>
      </c>
      <c r="D445" s="33">
        <f t="shared" si="10"/>
        <v>8</v>
      </c>
      <c r="E445" s="33">
        <f t="shared" si="10"/>
        <v>14</v>
      </c>
      <c r="F445" s="33">
        <f t="shared" ref="F445:F456" si="15">SUM(C445:E445)</f>
        <v>22</v>
      </c>
      <c r="G445" s="33">
        <f t="shared" si="12"/>
        <v>6</v>
      </c>
      <c r="H445" s="85">
        <f t="shared" si="13"/>
        <v>750</v>
      </c>
      <c r="I445" s="73">
        <f t="shared" si="14"/>
        <v>81</v>
      </c>
    </row>
    <row r="446" spans="1:12" ht="16.5" customHeight="1">
      <c r="A446" s="144">
        <v>8</v>
      </c>
      <c r="B446" s="145" t="s">
        <v>151</v>
      </c>
      <c r="C446" s="33">
        <f t="shared" si="10"/>
        <v>0</v>
      </c>
      <c r="D446" s="33">
        <f t="shared" si="10"/>
        <v>3</v>
      </c>
      <c r="E446" s="33">
        <f t="shared" si="10"/>
        <v>0</v>
      </c>
      <c r="F446" s="33">
        <f t="shared" si="15"/>
        <v>3</v>
      </c>
      <c r="G446" s="33">
        <f t="shared" si="12"/>
        <v>0</v>
      </c>
      <c r="H446" s="85">
        <f t="shared" si="13"/>
        <v>0</v>
      </c>
      <c r="I446" s="73">
        <f t="shared" si="14"/>
        <v>3</v>
      </c>
    </row>
    <row r="447" spans="1:12" ht="16.5" customHeight="1">
      <c r="A447" s="144">
        <v>9</v>
      </c>
      <c r="B447" s="145" t="s">
        <v>152</v>
      </c>
      <c r="C447" s="33">
        <f t="shared" si="10"/>
        <v>659</v>
      </c>
      <c r="D447" s="33">
        <f t="shared" si="10"/>
        <v>1071</v>
      </c>
      <c r="E447" s="33">
        <f t="shared" si="10"/>
        <v>1117</v>
      </c>
      <c r="F447" s="33">
        <f t="shared" si="15"/>
        <v>2847</v>
      </c>
      <c r="G447" s="33">
        <f t="shared" si="12"/>
        <v>1262</v>
      </c>
      <c r="H447" s="85">
        <f t="shared" si="13"/>
        <v>1178.3380018674136</v>
      </c>
      <c r="I447" s="73">
        <f t="shared" si="14"/>
        <v>3112</v>
      </c>
    </row>
    <row r="448" spans="1:12" ht="16.5" customHeight="1">
      <c r="A448" s="144">
        <v>10</v>
      </c>
      <c r="B448" s="145" t="s">
        <v>153</v>
      </c>
      <c r="C448" s="33">
        <f t="shared" si="10"/>
        <v>1</v>
      </c>
      <c r="D448" s="33">
        <f t="shared" si="10"/>
        <v>81</v>
      </c>
      <c r="E448" s="33">
        <f t="shared" si="10"/>
        <v>20</v>
      </c>
      <c r="F448" s="33">
        <f t="shared" si="15"/>
        <v>102</v>
      </c>
      <c r="G448" s="33">
        <f t="shared" si="12"/>
        <v>47</v>
      </c>
      <c r="H448" s="85">
        <f t="shared" si="13"/>
        <v>580.24691358024688</v>
      </c>
      <c r="I448" s="73">
        <f t="shared" si="14"/>
        <v>268</v>
      </c>
      <c r="L448" s="90">
        <v>0</v>
      </c>
    </row>
    <row r="449" spans="1:12" ht="16.5" customHeight="1">
      <c r="A449" s="144">
        <v>11</v>
      </c>
      <c r="B449" s="145" t="s">
        <v>154</v>
      </c>
      <c r="C449" s="33">
        <f t="shared" si="10"/>
        <v>311</v>
      </c>
      <c r="D449" s="33">
        <f t="shared" si="10"/>
        <v>568</v>
      </c>
      <c r="E449" s="33">
        <f t="shared" si="10"/>
        <v>374</v>
      </c>
      <c r="F449" s="33">
        <f t="shared" si="15"/>
        <v>1253</v>
      </c>
      <c r="G449" s="33">
        <f t="shared" si="12"/>
        <v>971</v>
      </c>
      <c r="H449" s="85">
        <f t="shared" si="13"/>
        <v>1709.5070422535211</v>
      </c>
      <c r="I449" s="73">
        <f t="shared" si="14"/>
        <v>1819</v>
      </c>
      <c r="L449" s="90" t="s">
        <v>184</v>
      </c>
    </row>
    <row r="450" spans="1:12" ht="16.5" customHeight="1">
      <c r="A450" s="144">
        <v>12</v>
      </c>
      <c r="B450" s="145" t="s">
        <v>155</v>
      </c>
      <c r="C450" s="33">
        <f t="shared" si="10"/>
        <v>22</v>
      </c>
      <c r="D450" s="33">
        <f t="shared" si="10"/>
        <v>99</v>
      </c>
      <c r="E450" s="33">
        <f t="shared" si="10"/>
        <v>81</v>
      </c>
      <c r="F450" s="33">
        <f t="shared" si="15"/>
        <v>202</v>
      </c>
      <c r="G450" s="33">
        <f t="shared" si="12"/>
        <v>54</v>
      </c>
      <c r="H450" s="85">
        <f t="shared" si="13"/>
        <v>545.45454545454538</v>
      </c>
      <c r="I450" s="73">
        <f t="shared" si="14"/>
        <v>317</v>
      </c>
    </row>
    <row r="451" spans="1:12" ht="16.5" customHeight="1">
      <c r="A451" s="144">
        <v>13</v>
      </c>
      <c r="B451" s="145" t="s">
        <v>156</v>
      </c>
      <c r="C451" s="33">
        <f t="shared" si="10"/>
        <v>16</v>
      </c>
      <c r="D451" s="33">
        <f t="shared" si="10"/>
        <v>42</v>
      </c>
      <c r="E451" s="33">
        <f t="shared" si="10"/>
        <v>0</v>
      </c>
      <c r="F451" s="33">
        <f t="shared" si="15"/>
        <v>58</v>
      </c>
      <c r="G451" s="33">
        <f t="shared" si="12"/>
        <v>13</v>
      </c>
      <c r="H451" s="85">
        <f t="shared" si="13"/>
        <v>309.52380952380952</v>
      </c>
      <c r="I451" s="73">
        <f t="shared" si="14"/>
        <v>93</v>
      </c>
    </row>
    <row r="452" spans="1:12" ht="16.5" customHeight="1">
      <c r="A452" s="144">
        <v>14</v>
      </c>
      <c r="B452" s="145" t="s">
        <v>157</v>
      </c>
      <c r="C452" s="33">
        <f t="shared" si="10"/>
        <v>98</v>
      </c>
      <c r="D452" s="33">
        <f t="shared" si="10"/>
        <v>30</v>
      </c>
      <c r="E452" s="33">
        <f t="shared" si="10"/>
        <v>7</v>
      </c>
      <c r="F452" s="33">
        <f t="shared" si="15"/>
        <v>135</v>
      </c>
      <c r="G452" s="33">
        <f t="shared" si="12"/>
        <v>10</v>
      </c>
      <c r="H452" s="85">
        <f t="shared" si="13"/>
        <v>333.33333333333331</v>
      </c>
      <c r="I452" s="73">
        <f t="shared" si="14"/>
        <v>250</v>
      </c>
    </row>
    <row r="453" spans="1:12" ht="16.5" customHeight="1">
      <c r="A453" s="144">
        <v>15</v>
      </c>
      <c r="B453" s="145" t="s">
        <v>158</v>
      </c>
      <c r="C453" s="33">
        <f t="shared" si="10"/>
        <v>0</v>
      </c>
      <c r="D453" s="33">
        <f t="shared" si="10"/>
        <v>40</v>
      </c>
      <c r="E453" s="33">
        <f t="shared" si="10"/>
        <v>7</v>
      </c>
      <c r="F453" s="33">
        <f t="shared" si="15"/>
        <v>47</v>
      </c>
      <c r="G453" s="33">
        <f t="shared" si="12"/>
        <v>0</v>
      </c>
      <c r="H453" s="85">
        <f t="shared" si="13"/>
        <v>0</v>
      </c>
      <c r="I453" s="73">
        <f t="shared" si="14"/>
        <v>51</v>
      </c>
    </row>
    <row r="454" spans="1:12" ht="16.5" customHeight="1">
      <c r="A454" s="144">
        <v>16</v>
      </c>
      <c r="B454" s="145" t="s">
        <v>159</v>
      </c>
      <c r="C454" s="33">
        <f t="shared" si="10"/>
        <v>8</v>
      </c>
      <c r="D454" s="33">
        <f t="shared" si="10"/>
        <v>16</v>
      </c>
      <c r="E454" s="33">
        <f t="shared" si="10"/>
        <v>4</v>
      </c>
      <c r="F454" s="33">
        <f t="shared" si="15"/>
        <v>28</v>
      </c>
      <c r="G454" s="33">
        <f t="shared" si="12"/>
        <v>1</v>
      </c>
      <c r="H454" s="85">
        <f t="shared" si="13"/>
        <v>62.5</v>
      </c>
      <c r="I454" s="73">
        <f t="shared" si="14"/>
        <v>62</v>
      </c>
    </row>
    <row r="455" spans="1:12" ht="16.5" customHeight="1">
      <c r="A455" s="144">
        <v>17</v>
      </c>
      <c r="B455" s="145" t="s">
        <v>160</v>
      </c>
      <c r="C455" s="33">
        <f t="shared" ref="C455:E456" si="16">SUM(C28+C89+C150+C211+C272+C333+C394+C516+C577+C638+C699+C760+C821+C882)</f>
        <v>8</v>
      </c>
      <c r="D455" s="33">
        <f t="shared" si="16"/>
        <v>5</v>
      </c>
      <c r="E455" s="33">
        <f t="shared" si="16"/>
        <v>1</v>
      </c>
      <c r="F455" s="33">
        <f t="shared" si="15"/>
        <v>14</v>
      </c>
      <c r="G455" s="33">
        <f t="shared" si="12"/>
        <v>7</v>
      </c>
      <c r="H455" s="85">
        <f t="shared" si="13"/>
        <v>1400</v>
      </c>
      <c r="I455" s="73">
        <f t="shared" si="14"/>
        <v>74</v>
      </c>
    </row>
    <row r="456" spans="1:12" ht="16.5" customHeight="1">
      <c r="A456" s="144">
        <v>18</v>
      </c>
      <c r="B456" s="145" t="s">
        <v>161</v>
      </c>
      <c r="C456" s="33">
        <f t="shared" si="16"/>
        <v>33</v>
      </c>
      <c r="D456" s="33">
        <f t="shared" si="16"/>
        <v>0</v>
      </c>
      <c r="E456" s="33">
        <f t="shared" si="16"/>
        <v>0</v>
      </c>
      <c r="F456" s="33">
        <f t="shared" si="15"/>
        <v>33</v>
      </c>
      <c r="G456" s="33">
        <f t="shared" si="12"/>
        <v>0</v>
      </c>
      <c r="H456" s="85">
        <v>0</v>
      </c>
      <c r="I456" s="73">
        <f t="shared" si="14"/>
        <v>55</v>
      </c>
    </row>
    <row r="457" spans="1:12" ht="11.25" customHeight="1">
      <c r="A457" s="144"/>
      <c r="B457" s="145"/>
      <c r="C457" s="33"/>
      <c r="D457" s="33"/>
      <c r="E457" s="33"/>
      <c r="F457" s="33"/>
      <c r="G457" s="33"/>
      <c r="H457" s="85"/>
      <c r="I457" s="73"/>
    </row>
    <row r="458" spans="1:12" ht="16.5" customHeight="1">
      <c r="A458" s="137" t="s">
        <v>162</v>
      </c>
      <c r="B458" s="141" t="s">
        <v>163</v>
      </c>
      <c r="C458" s="85"/>
      <c r="D458" s="85"/>
      <c r="E458" s="85"/>
      <c r="F458" s="85"/>
      <c r="G458" s="85"/>
      <c r="H458" s="85"/>
      <c r="I458" s="108"/>
    </row>
    <row r="459" spans="1:12" ht="16.5" customHeight="1">
      <c r="A459" s="144">
        <v>1</v>
      </c>
      <c r="B459" s="145" t="s">
        <v>164</v>
      </c>
      <c r="C459" s="33">
        <f t="shared" ref="C459:E460" si="17">SUM(C32+C93+C154+C215+C276+C337+C398+C520+C581+C642+C703+C764+C825+C886)</f>
        <v>1</v>
      </c>
      <c r="D459" s="33">
        <f t="shared" si="17"/>
        <v>1</v>
      </c>
      <c r="E459" s="33">
        <f t="shared" si="17"/>
        <v>0</v>
      </c>
      <c r="F459" s="33">
        <f>SUM(C459:E459)</f>
        <v>2</v>
      </c>
      <c r="G459" s="33">
        <f>SUM(G32+G93+G154+G215+G276+G337+G398+G520+G581+G642+G703+G764+G825+G886)</f>
        <v>1</v>
      </c>
      <c r="H459" s="85">
        <f>SUM(G459/D459*1000)</f>
        <v>1000</v>
      </c>
      <c r="I459" s="73">
        <f>SUM(I32+I93+I154+I215+I276+I337+I398+I520+I581+I642+I703+I764+I825+I886)</f>
        <v>11</v>
      </c>
    </row>
    <row r="460" spans="1:12" ht="16.5" customHeight="1">
      <c r="A460" s="144">
        <v>2</v>
      </c>
      <c r="B460" s="145" t="s">
        <v>165</v>
      </c>
      <c r="C460" s="33">
        <f t="shared" si="17"/>
        <v>11</v>
      </c>
      <c r="D460" s="33">
        <f t="shared" si="17"/>
        <v>11</v>
      </c>
      <c r="E460" s="33">
        <f t="shared" si="17"/>
        <v>4</v>
      </c>
      <c r="F460" s="33">
        <f>SUM(C460:E460)</f>
        <v>26</v>
      </c>
      <c r="G460" s="33">
        <f>SUM(G33+G94+G155+G216+G277+G338+G399+G521+G582+G643+G704+G765+G826+G887)</f>
        <v>0</v>
      </c>
      <c r="H460" s="85">
        <f>SUM(G460/D460*1000)</f>
        <v>0</v>
      </c>
      <c r="I460" s="73">
        <f>SUM(I33+I94+I155+I216+I277+I338+I399+I521+I582+I643+I704+I765+I826+I887)</f>
        <v>24</v>
      </c>
    </row>
    <row r="461" spans="1:12" ht="11.25" customHeight="1">
      <c r="A461" s="144"/>
      <c r="B461" s="145"/>
      <c r="C461" s="147"/>
      <c r="D461" s="85"/>
      <c r="E461" s="85"/>
      <c r="F461" s="85"/>
      <c r="G461" s="85"/>
      <c r="H461" s="85"/>
      <c r="I461" s="108"/>
    </row>
    <row r="462" spans="1:12" ht="16.5" customHeight="1">
      <c r="A462" s="137" t="s">
        <v>166</v>
      </c>
      <c r="B462" s="141" t="s">
        <v>167</v>
      </c>
      <c r="C462" s="147"/>
      <c r="D462" s="85"/>
      <c r="E462" s="85"/>
      <c r="F462" s="85"/>
      <c r="G462" s="85"/>
      <c r="H462" s="85"/>
      <c r="I462" s="108"/>
    </row>
    <row r="463" spans="1:12" ht="16.5" customHeight="1">
      <c r="A463" s="144">
        <v>1</v>
      </c>
      <c r="B463" s="145" t="s">
        <v>168</v>
      </c>
      <c r="C463" s="33">
        <f>SUM(C36+C97+C158+C219+C280+C341+C402+C524+C585+C646+C707+C768+C829+C890)</f>
        <v>0</v>
      </c>
      <c r="D463" s="33">
        <f>SUM(D36+D97+D158+D219+D280+D341+D402+D524+D585+D646+D707+D768+D829+D890)</f>
        <v>0</v>
      </c>
      <c r="E463" s="33">
        <f>SUM(E36+E97+E158+E219+E280+E341+E402+E524+E585+E646+E707+E768+E829+E890)</f>
        <v>0</v>
      </c>
      <c r="F463" s="33">
        <f>SUM(C463:E463)</f>
        <v>0</v>
      </c>
      <c r="G463" s="33">
        <f>SUM(G36+G97+G158+G219+G280+G341+G402+G524+G585+G646+G707+G768+G829+G890)</f>
        <v>0</v>
      </c>
      <c r="H463" s="85">
        <v>0</v>
      </c>
      <c r="I463" s="73">
        <f>SUM(I36+I97+I158+I219+I280+I341+I402+I524+I585+I646+I707+I768+I829+I890)</f>
        <v>0</v>
      </c>
    </row>
    <row r="464" spans="1:12" ht="16.5" customHeight="1">
      <c r="A464" s="149"/>
      <c r="B464" s="150"/>
      <c r="C464" s="151"/>
      <c r="D464" s="151"/>
      <c r="E464" s="151"/>
      <c r="F464" s="151"/>
      <c r="G464" s="151"/>
      <c r="H464" s="151"/>
      <c r="I464" s="152"/>
    </row>
    <row r="465" spans="1:9" ht="16.5" customHeight="1">
      <c r="A465" s="26"/>
      <c r="B465" s="75" t="s">
        <v>114</v>
      </c>
      <c r="C465" s="153">
        <f>SUM(C439:C463)</f>
        <v>557292</v>
      </c>
      <c r="D465" s="154">
        <f>SUM(D439:D464)</f>
        <v>411701</v>
      </c>
      <c r="E465" s="153">
        <f>SUM(E439:E464)</f>
        <v>26625</v>
      </c>
      <c r="F465" s="154">
        <f>SUM(C465:E465)</f>
        <v>995618</v>
      </c>
      <c r="G465" s="153">
        <f>SUM(G439:G464)</f>
        <v>4603373</v>
      </c>
      <c r="H465" s="155">
        <f>SUM(G465/D465*1000)</f>
        <v>11181.350057444602</v>
      </c>
      <c r="I465" s="79">
        <f>SUM(I439:I464)</f>
        <v>447402</v>
      </c>
    </row>
    <row r="466" spans="1:9" ht="9" customHeight="1">
      <c r="A466" s="26"/>
      <c r="B466" s="75"/>
      <c r="C466" s="153"/>
      <c r="D466" s="154"/>
      <c r="E466" s="153"/>
      <c r="F466" s="154"/>
      <c r="G466" s="153"/>
      <c r="H466" s="155"/>
      <c r="I466" s="79"/>
    </row>
    <row r="467" spans="1:9" ht="16.5" customHeight="1">
      <c r="A467" s="26"/>
      <c r="B467" s="80" t="s">
        <v>48</v>
      </c>
      <c r="C467" s="40">
        <v>482099</v>
      </c>
      <c r="D467" s="41">
        <v>322099</v>
      </c>
      <c r="E467" s="40">
        <v>27409</v>
      </c>
      <c r="F467" s="41">
        <f>SUM(C467:E467)</f>
        <v>831607</v>
      </c>
      <c r="G467" s="40">
        <v>3181398</v>
      </c>
      <c r="H467" s="29">
        <f>SUM(G467/D467*1000)</f>
        <v>9877.0812700443039</v>
      </c>
      <c r="I467" s="42">
        <v>379597</v>
      </c>
    </row>
    <row r="468" spans="1:9" ht="9" customHeight="1">
      <c r="A468" s="50"/>
      <c r="B468" s="51"/>
      <c r="C468" s="41"/>
      <c r="D468" s="41"/>
      <c r="E468" s="41"/>
      <c r="F468" s="41"/>
      <c r="G468" s="41"/>
      <c r="H468" s="41"/>
      <c r="I468" s="52"/>
    </row>
    <row r="469" spans="1:9">
      <c r="A469" s="50"/>
      <c r="B469" s="80" t="s">
        <v>49</v>
      </c>
      <c r="C469" s="40">
        <v>378570</v>
      </c>
      <c r="D469" s="41">
        <v>294810.5</v>
      </c>
      <c r="E469" s="40">
        <v>38786</v>
      </c>
      <c r="F469" s="41">
        <f>SUM(C469:E469)</f>
        <v>712166.5</v>
      </c>
      <c r="G469" s="40">
        <v>2418405</v>
      </c>
      <c r="H469" s="29">
        <f>SUM(G469/D469*1000)</f>
        <v>8203.252597855233</v>
      </c>
      <c r="I469" s="42">
        <v>344671</v>
      </c>
    </row>
    <row r="470" spans="1:9" ht="9" customHeight="1">
      <c r="A470" s="50"/>
      <c r="B470" s="51"/>
      <c r="C470" s="41"/>
      <c r="D470" s="41"/>
      <c r="E470" s="41"/>
      <c r="F470" s="41"/>
      <c r="G470" s="41"/>
      <c r="H470" s="41"/>
      <c r="I470" s="52"/>
    </row>
    <row r="471" spans="1:9">
      <c r="A471" s="50"/>
      <c r="B471" s="80" t="s">
        <v>50</v>
      </c>
      <c r="C471" s="40">
        <v>289861</v>
      </c>
      <c r="D471" s="41">
        <v>263567.5</v>
      </c>
      <c r="E471" s="40">
        <v>37794</v>
      </c>
      <c r="F471" s="41">
        <f>SUM(C471:E471)</f>
        <v>591222.5</v>
      </c>
      <c r="G471" s="40">
        <v>1786776</v>
      </c>
      <c r="H471" s="29">
        <f>SUM(G471/D471*1000)</f>
        <v>6779.1969799007838</v>
      </c>
      <c r="I471" s="42">
        <v>324137</v>
      </c>
    </row>
    <row r="472" spans="1:9" ht="8.25" customHeight="1">
      <c r="A472" s="50"/>
      <c r="B472" s="51"/>
      <c r="C472" s="41"/>
      <c r="D472" s="41"/>
      <c r="E472" s="41"/>
      <c r="F472" s="41"/>
      <c r="G472" s="41"/>
      <c r="H472" s="41"/>
      <c r="I472" s="52"/>
    </row>
    <row r="473" spans="1:9">
      <c r="A473" s="50"/>
      <c r="B473" s="80" t="s">
        <v>51</v>
      </c>
      <c r="C473" s="40">
        <v>241025.5</v>
      </c>
      <c r="D473" s="41">
        <v>238320.5</v>
      </c>
      <c r="E473" s="40">
        <v>34812</v>
      </c>
      <c r="F473" s="41">
        <f>SUM(C473:E473)</f>
        <v>514158</v>
      </c>
      <c r="G473" s="40">
        <v>2165808.5</v>
      </c>
      <c r="H473" s="29">
        <f>SUM(G473/D473*1000)</f>
        <v>9087.7977345633299</v>
      </c>
      <c r="I473" s="42">
        <v>296954</v>
      </c>
    </row>
    <row r="474" spans="1:9" ht="8.25" customHeight="1" thickBot="1">
      <c r="A474" s="59"/>
      <c r="B474" s="60"/>
      <c r="C474" s="61"/>
      <c r="D474" s="61"/>
      <c r="E474" s="61"/>
      <c r="F474" s="61"/>
      <c r="G474" s="61"/>
      <c r="H474" s="61"/>
      <c r="I474" s="62"/>
    </row>
    <row r="475" spans="1:9" ht="13.5" thickTop="1">
      <c r="A475" s="6"/>
      <c r="B475" s="63" t="s">
        <v>52</v>
      </c>
      <c r="C475" s="6"/>
      <c r="D475" s="6"/>
      <c r="E475" s="6"/>
      <c r="F475" s="6"/>
      <c r="G475" s="6"/>
      <c r="H475" s="6"/>
      <c r="I475" s="6"/>
    </row>
    <row r="476" spans="1:9">
      <c r="B476" s="156"/>
      <c r="C476" s="115"/>
    </row>
    <row r="482" spans="1:9">
      <c r="A482" s="170"/>
      <c r="B482" s="171"/>
      <c r="C482" s="171"/>
      <c r="D482" s="171"/>
      <c r="E482" s="171"/>
      <c r="F482" s="171"/>
      <c r="G482" s="171"/>
      <c r="H482" s="171"/>
      <c r="I482" s="171"/>
    </row>
    <row r="483" spans="1:9">
      <c r="A483" s="172"/>
      <c r="B483" s="116"/>
      <c r="C483" s="116"/>
      <c r="D483" s="116"/>
      <c r="E483" s="116"/>
      <c r="F483" s="116"/>
      <c r="G483" s="116"/>
      <c r="H483" s="116"/>
      <c r="I483" s="116"/>
    </row>
    <row r="484" spans="1:9">
      <c r="A484" s="116"/>
      <c r="B484" s="116"/>
      <c r="C484" s="116"/>
      <c r="D484" s="116"/>
      <c r="E484" s="116"/>
      <c r="F484" s="116"/>
      <c r="G484" s="116"/>
      <c r="H484" s="116"/>
      <c r="I484" s="116"/>
    </row>
    <row r="485" spans="1:9">
      <c r="A485" s="159"/>
      <c r="B485" s="160"/>
      <c r="C485" s="160"/>
      <c r="D485" s="160"/>
      <c r="E485" s="160"/>
      <c r="F485" s="160"/>
      <c r="G485" s="160"/>
      <c r="H485" s="160"/>
      <c r="I485" s="160"/>
    </row>
    <row r="486" spans="1:9">
      <c r="A486" s="116"/>
      <c r="B486" s="116"/>
      <c r="C486" s="116"/>
      <c r="D486" s="116"/>
      <c r="E486" s="116"/>
      <c r="F486" s="116"/>
      <c r="G486" s="116"/>
      <c r="H486" s="116"/>
      <c r="I486" s="116"/>
    </row>
    <row r="487" spans="1:9">
      <c r="A487" s="116"/>
      <c r="B487" s="116"/>
      <c r="C487" s="116"/>
      <c r="D487" s="116"/>
      <c r="E487" s="116"/>
      <c r="F487" s="116"/>
      <c r="G487" s="116"/>
      <c r="H487" s="116"/>
      <c r="I487" s="116"/>
    </row>
    <row r="488" spans="1:9">
      <c r="A488" s="116"/>
      <c r="B488" s="116"/>
      <c r="C488" s="116"/>
      <c r="D488" s="116"/>
      <c r="E488" s="116"/>
      <c r="F488" s="116"/>
      <c r="G488" s="116"/>
      <c r="H488" s="116"/>
      <c r="I488" s="116"/>
    </row>
    <row r="489" spans="1:9">
      <c r="A489" s="116"/>
      <c r="B489" s="116"/>
      <c r="C489" s="116"/>
      <c r="D489" s="116"/>
      <c r="E489" s="116"/>
      <c r="F489" s="116"/>
      <c r="G489" s="116"/>
      <c r="H489" s="116"/>
      <c r="I489" s="116"/>
    </row>
    <row r="490" spans="1:9">
      <c r="A490" s="116"/>
      <c r="B490" s="116"/>
      <c r="C490" s="116"/>
      <c r="D490" s="116"/>
      <c r="E490" s="116"/>
      <c r="F490" s="116"/>
      <c r="G490" s="116"/>
      <c r="H490" s="116"/>
      <c r="I490" s="116"/>
    </row>
    <row r="491" spans="1:9">
      <c r="A491" s="116"/>
      <c r="B491" s="117"/>
      <c r="C491" s="116"/>
      <c r="D491" s="116" t="s">
        <v>185</v>
      </c>
      <c r="E491" s="117" t="s">
        <v>139</v>
      </c>
      <c r="F491" s="116"/>
      <c r="G491" s="116"/>
      <c r="H491" s="116"/>
      <c r="I491" s="116"/>
    </row>
    <row r="492" spans="1:9">
      <c r="A492" s="116"/>
      <c r="B492" s="117"/>
      <c r="C492" s="116"/>
      <c r="D492" s="116"/>
      <c r="E492" s="117" t="s">
        <v>186</v>
      </c>
      <c r="F492" s="116"/>
      <c r="G492" s="116"/>
      <c r="H492" s="116"/>
      <c r="I492" s="116"/>
    </row>
    <row r="493" spans="1:9">
      <c r="A493" s="116"/>
      <c r="B493" s="117"/>
      <c r="C493" s="116"/>
      <c r="D493" s="116"/>
      <c r="E493" s="173" t="s">
        <v>3</v>
      </c>
      <c r="F493" s="173" t="s">
        <v>67</v>
      </c>
      <c r="G493" s="116"/>
      <c r="H493" s="116"/>
      <c r="I493" s="116"/>
    </row>
    <row r="494" spans="1:9" ht="13.5" thickBot="1">
      <c r="A494" s="119"/>
      <c r="B494" s="120"/>
      <c r="C494" s="121"/>
      <c r="D494" s="64"/>
      <c r="E494" s="64"/>
      <c r="F494" s="64"/>
      <c r="G494" s="64"/>
      <c r="H494" s="64"/>
      <c r="I494" s="64"/>
    </row>
    <row r="495" spans="1:9" ht="16.5" customHeight="1" thickTop="1">
      <c r="A495" s="122"/>
      <c r="B495" s="123"/>
      <c r="C495" s="124" t="s">
        <v>5</v>
      </c>
      <c r="D495" s="124"/>
      <c r="E495" s="125"/>
      <c r="F495" s="126" t="s">
        <v>6</v>
      </c>
      <c r="G495" s="126" t="s">
        <v>7</v>
      </c>
      <c r="H495" s="126" t="s">
        <v>8</v>
      </c>
      <c r="I495" s="127" t="s">
        <v>9</v>
      </c>
    </row>
    <row r="496" spans="1:9" ht="16.5" customHeight="1">
      <c r="A496" s="128" t="s">
        <v>10</v>
      </c>
      <c r="B496" s="129" t="s">
        <v>141</v>
      </c>
      <c r="C496" s="130" t="s">
        <v>12</v>
      </c>
      <c r="D496" s="130" t="s">
        <v>13</v>
      </c>
      <c r="E496" s="130" t="s">
        <v>14</v>
      </c>
      <c r="F496" s="131" t="s">
        <v>15</v>
      </c>
      <c r="G496" s="131" t="s">
        <v>56</v>
      </c>
      <c r="H496" s="131" t="s">
        <v>7</v>
      </c>
      <c r="I496" s="132" t="s">
        <v>17</v>
      </c>
    </row>
    <row r="497" spans="1:9" ht="16.5" customHeight="1">
      <c r="A497" s="133"/>
      <c r="B497" s="134"/>
      <c r="C497" s="135"/>
      <c r="D497" s="135"/>
      <c r="E497" s="135"/>
      <c r="F497" s="135"/>
      <c r="G497" s="135"/>
      <c r="H497" s="135" t="s">
        <v>18</v>
      </c>
      <c r="I497" s="136" t="s">
        <v>19</v>
      </c>
    </row>
    <row r="498" spans="1:9" ht="11.25" customHeight="1">
      <c r="A498" s="137"/>
      <c r="B498" s="138"/>
      <c r="C498" s="139"/>
      <c r="D498" s="139"/>
      <c r="E498" s="139"/>
      <c r="F498" s="139"/>
      <c r="G498" s="139"/>
      <c r="H498" s="139"/>
      <c r="I498" s="140"/>
    </row>
    <row r="499" spans="1:9" ht="16.5" customHeight="1">
      <c r="A499" s="137" t="s">
        <v>142</v>
      </c>
      <c r="B499" s="141" t="s">
        <v>143</v>
      </c>
      <c r="C499" s="142"/>
      <c r="D499" s="142"/>
      <c r="E499" s="142"/>
      <c r="F499" s="142"/>
      <c r="G499" s="142"/>
      <c r="H499" s="142"/>
      <c r="I499" s="143"/>
    </row>
    <row r="500" spans="1:9" ht="16.5" customHeight="1">
      <c r="A500" s="144">
        <v>1</v>
      </c>
      <c r="B500" s="145" t="s">
        <v>144</v>
      </c>
      <c r="C500" s="33">
        <v>421</v>
      </c>
      <c r="D500" s="33">
        <v>351</v>
      </c>
      <c r="E500" s="33">
        <v>25</v>
      </c>
      <c r="F500" s="33">
        <f t="shared" ref="F500:F516" si="18">SUM(C500:E500)</f>
        <v>797</v>
      </c>
      <c r="G500" s="33">
        <v>268</v>
      </c>
      <c r="H500" s="85">
        <f t="shared" ref="H500:H505" si="19">SUM(G500/D500*1000)</f>
        <v>763.53276353276351</v>
      </c>
      <c r="I500" s="73">
        <v>545</v>
      </c>
    </row>
    <row r="501" spans="1:9" ht="16.5" customHeight="1">
      <c r="A501" s="144">
        <v>2</v>
      </c>
      <c r="B501" s="145" t="s">
        <v>145</v>
      </c>
      <c r="C501" s="85">
        <v>172</v>
      </c>
      <c r="D501" s="85">
        <v>598</v>
      </c>
      <c r="E501" s="85">
        <v>32</v>
      </c>
      <c r="F501" s="33">
        <f t="shared" si="18"/>
        <v>802</v>
      </c>
      <c r="G501" s="85">
        <v>254</v>
      </c>
      <c r="H501" s="85">
        <f t="shared" si="19"/>
        <v>424.74916387959865</v>
      </c>
      <c r="I501" s="108">
        <v>3850</v>
      </c>
    </row>
    <row r="502" spans="1:9" ht="16.5" customHeight="1">
      <c r="A502" s="144">
        <v>3</v>
      </c>
      <c r="B502" s="145" t="s">
        <v>146</v>
      </c>
      <c r="C502" s="33">
        <v>521</v>
      </c>
      <c r="D502" s="33">
        <v>615</v>
      </c>
      <c r="E502" s="33">
        <v>0</v>
      </c>
      <c r="F502" s="33">
        <f t="shared" si="18"/>
        <v>1136</v>
      </c>
      <c r="G502" s="33">
        <v>1064</v>
      </c>
      <c r="H502" s="85">
        <f t="shared" si="19"/>
        <v>1730.0813008130081</v>
      </c>
      <c r="I502" s="73">
        <v>606</v>
      </c>
    </row>
    <row r="503" spans="1:9" ht="16.5" customHeight="1">
      <c r="A503" s="144">
        <v>4</v>
      </c>
      <c r="B503" s="145" t="s">
        <v>147</v>
      </c>
      <c r="C503" s="33">
        <v>0</v>
      </c>
      <c r="D503" s="33">
        <v>276</v>
      </c>
      <c r="E503" s="33">
        <v>1</v>
      </c>
      <c r="F503" s="33">
        <f t="shared" si="18"/>
        <v>277</v>
      </c>
      <c r="G503" s="33">
        <v>51</v>
      </c>
      <c r="H503" s="85">
        <f t="shared" si="19"/>
        <v>184.78260869565216</v>
      </c>
      <c r="I503" s="73">
        <v>141</v>
      </c>
    </row>
    <row r="504" spans="1:9" ht="16.5" customHeight="1">
      <c r="A504" s="144">
        <v>5</v>
      </c>
      <c r="B504" s="145" t="s">
        <v>148</v>
      </c>
      <c r="C504" s="85">
        <v>97</v>
      </c>
      <c r="D504" s="85">
        <v>160</v>
      </c>
      <c r="E504" s="85">
        <v>26</v>
      </c>
      <c r="F504" s="33">
        <f t="shared" si="18"/>
        <v>283</v>
      </c>
      <c r="G504" s="85">
        <v>250</v>
      </c>
      <c r="H504" s="85">
        <f t="shared" si="19"/>
        <v>1562.5</v>
      </c>
      <c r="I504" s="108">
        <v>310</v>
      </c>
    </row>
    <row r="505" spans="1:9" ht="16.5" customHeight="1">
      <c r="A505" s="144">
        <v>6</v>
      </c>
      <c r="B505" s="145" t="s">
        <v>149</v>
      </c>
      <c r="C505" s="33">
        <v>67</v>
      </c>
      <c r="D505" s="85">
        <v>99</v>
      </c>
      <c r="E505" s="85">
        <v>2</v>
      </c>
      <c r="F505" s="33">
        <f t="shared" si="18"/>
        <v>168</v>
      </c>
      <c r="G505" s="85">
        <v>20</v>
      </c>
      <c r="H505" s="85">
        <f t="shared" si="19"/>
        <v>202.02020202020202</v>
      </c>
      <c r="I505" s="108">
        <v>1813</v>
      </c>
    </row>
    <row r="506" spans="1:9" ht="16.5" customHeight="1">
      <c r="A506" s="144">
        <v>7</v>
      </c>
      <c r="B506" s="145" t="s">
        <v>150</v>
      </c>
      <c r="C506" s="33">
        <v>0</v>
      </c>
      <c r="D506" s="33">
        <v>0</v>
      </c>
      <c r="E506" s="33">
        <v>0</v>
      </c>
      <c r="F506" s="33">
        <f t="shared" si="18"/>
        <v>0</v>
      </c>
      <c r="G506" s="33">
        <v>0</v>
      </c>
      <c r="H506" s="85">
        <v>0</v>
      </c>
      <c r="I506" s="73">
        <v>0</v>
      </c>
    </row>
    <row r="507" spans="1:9" ht="16.5" customHeight="1">
      <c r="A507" s="144">
        <v>8</v>
      </c>
      <c r="B507" s="145" t="s">
        <v>151</v>
      </c>
      <c r="C507" s="33">
        <v>0</v>
      </c>
      <c r="D507" s="33">
        <v>3</v>
      </c>
      <c r="E507" s="33">
        <v>0</v>
      </c>
      <c r="F507" s="33">
        <f t="shared" si="18"/>
        <v>3</v>
      </c>
      <c r="G507" s="33">
        <v>0</v>
      </c>
      <c r="H507" s="33">
        <v>0</v>
      </c>
      <c r="I507" s="73">
        <v>3</v>
      </c>
    </row>
    <row r="508" spans="1:9" ht="16.5" customHeight="1">
      <c r="A508" s="144">
        <v>9</v>
      </c>
      <c r="B508" s="145" t="s">
        <v>152</v>
      </c>
      <c r="C508" s="33">
        <v>279</v>
      </c>
      <c r="D508" s="33">
        <v>93</v>
      </c>
      <c r="E508" s="33">
        <v>5</v>
      </c>
      <c r="F508" s="33">
        <f t="shared" si="18"/>
        <v>377</v>
      </c>
      <c r="G508" s="33">
        <v>116</v>
      </c>
      <c r="H508" s="85">
        <f>SUM(G508/D508*1000)</f>
        <v>1247.3118279569892</v>
      </c>
      <c r="I508" s="73">
        <v>528</v>
      </c>
    </row>
    <row r="509" spans="1:9" ht="16.5" customHeight="1">
      <c r="A509" s="144">
        <v>10</v>
      </c>
      <c r="B509" s="145" t="s">
        <v>153</v>
      </c>
      <c r="C509" s="33">
        <v>0</v>
      </c>
      <c r="D509" s="33">
        <v>0</v>
      </c>
      <c r="E509" s="33">
        <v>0</v>
      </c>
      <c r="F509" s="33">
        <f t="shared" si="18"/>
        <v>0</v>
      </c>
      <c r="G509" s="33">
        <v>0</v>
      </c>
      <c r="H509" s="33">
        <v>0</v>
      </c>
      <c r="I509" s="73">
        <v>0</v>
      </c>
    </row>
    <row r="510" spans="1:9" ht="16.5" customHeight="1">
      <c r="A510" s="144">
        <v>11</v>
      </c>
      <c r="B510" s="145" t="s">
        <v>154</v>
      </c>
      <c r="C510" s="33">
        <v>9</v>
      </c>
      <c r="D510" s="33">
        <v>14</v>
      </c>
      <c r="E510" s="33">
        <v>1</v>
      </c>
      <c r="F510" s="33">
        <f t="shared" si="18"/>
        <v>24</v>
      </c>
      <c r="G510" s="33">
        <v>30</v>
      </c>
      <c r="H510" s="85">
        <f>SUM(G510/D510*1000)</f>
        <v>2142.8571428571427</v>
      </c>
      <c r="I510" s="73">
        <v>187</v>
      </c>
    </row>
    <row r="511" spans="1:9" ht="16.5" customHeight="1">
      <c r="A511" s="144">
        <v>12</v>
      </c>
      <c r="B511" s="145" t="s">
        <v>155</v>
      </c>
      <c r="C511" s="33">
        <v>0</v>
      </c>
      <c r="D511" s="33">
        <v>0</v>
      </c>
      <c r="E511" s="33">
        <v>0</v>
      </c>
      <c r="F511" s="33">
        <f t="shared" si="18"/>
        <v>0</v>
      </c>
      <c r="G511" s="33">
        <v>0</v>
      </c>
      <c r="H511" s="33">
        <v>0</v>
      </c>
      <c r="I511" s="73">
        <v>0</v>
      </c>
    </row>
    <row r="512" spans="1:9" ht="16.5" customHeight="1">
      <c r="A512" s="144">
        <v>13</v>
      </c>
      <c r="B512" s="145" t="s">
        <v>156</v>
      </c>
      <c r="C512" s="33">
        <v>0</v>
      </c>
      <c r="D512" s="33">
        <v>0</v>
      </c>
      <c r="E512" s="33">
        <v>0</v>
      </c>
      <c r="F512" s="33">
        <f t="shared" si="18"/>
        <v>0</v>
      </c>
      <c r="G512" s="33">
        <v>0</v>
      </c>
      <c r="H512" s="85">
        <v>0</v>
      </c>
      <c r="I512" s="73">
        <v>0</v>
      </c>
    </row>
    <row r="513" spans="1:9" ht="16.5" customHeight="1">
      <c r="A513" s="144">
        <v>14</v>
      </c>
      <c r="B513" s="145" t="s">
        <v>157</v>
      </c>
      <c r="C513" s="33">
        <v>1</v>
      </c>
      <c r="D513" s="33">
        <v>1</v>
      </c>
      <c r="E513" s="33">
        <v>0</v>
      </c>
      <c r="F513" s="33">
        <f t="shared" si="18"/>
        <v>2</v>
      </c>
      <c r="G513" s="33">
        <v>0</v>
      </c>
      <c r="H513" s="33">
        <v>0</v>
      </c>
      <c r="I513" s="73">
        <v>4</v>
      </c>
    </row>
    <row r="514" spans="1:9" ht="16.5" customHeight="1">
      <c r="A514" s="144">
        <v>15</v>
      </c>
      <c r="B514" s="145" t="s">
        <v>158</v>
      </c>
      <c r="C514" s="33">
        <v>0</v>
      </c>
      <c r="D514" s="33">
        <v>0</v>
      </c>
      <c r="E514" s="33">
        <v>0</v>
      </c>
      <c r="F514" s="33">
        <f t="shared" si="18"/>
        <v>0</v>
      </c>
      <c r="G514" s="33">
        <v>0</v>
      </c>
      <c r="H514" s="85">
        <v>0</v>
      </c>
      <c r="I514" s="73">
        <v>0</v>
      </c>
    </row>
    <row r="515" spans="1:9" ht="16.5" customHeight="1">
      <c r="A515" s="144">
        <v>16</v>
      </c>
      <c r="B515" s="145" t="s">
        <v>159</v>
      </c>
      <c r="C515" s="33">
        <v>3</v>
      </c>
      <c r="D515" s="33">
        <v>14</v>
      </c>
      <c r="E515" s="33">
        <v>0</v>
      </c>
      <c r="F515" s="33">
        <f t="shared" si="18"/>
        <v>17</v>
      </c>
      <c r="G515" s="33">
        <v>0</v>
      </c>
      <c r="H515" s="85">
        <f>SUM(G515/D515*1000)</f>
        <v>0</v>
      </c>
      <c r="I515" s="73">
        <v>39</v>
      </c>
    </row>
    <row r="516" spans="1:9" ht="16.5" customHeight="1">
      <c r="A516" s="144">
        <v>17</v>
      </c>
      <c r="B516" s="145" t="s">
        <v>160</v>
      </c>
      <c r="C516" s="33">
        <v>0</v>
      </c>
      <c r="D516" s="33">
        <v>0</v>
      </c>
      <c r="E516" s="33">
        <v>0</v>
      </c>
      <c r="F516" s="33">
        <f t="shared" si="18"/>
        <v>0</v>
      </c>
      <c r="G516" s="33">
        <v>0</v>
      </c>
      <c r="H516" s="33">
        <v>0</v>
      </c>
      <c r="I516" s="73">
        <v>0</v>
      </c>
    </row>
    <row r="517" spans="1:9" ht="16.5" customHeight="1">
      <c r="A517" s="144">
        <v>18</v>
      </c>
      <c r="B517" s="145" t="s">
        <v>161</v>
      </c>
      <c r="C517" s="33">
        <v>0</v>
      </c>
      <c r="D517" s="85">
        <v>0</v>
      </c>
      <c r="E517" s="33">
        <v>0</v>
      </c>
      <c r="F517" s="33">
        <v>0</v>
      </c>
      <c r="G517" s="33">
        <v>0</v>
      </c>
      <c r="H517" s="33">
        <v>0</v>
      </c>
      <c r="I517" s="73">
        <v>0</v>
      </c>
    </row>
    <row r="518" spans="1:9" ht="11.25" customHeight="1">
      <c r="A518" s="144"/>
      <c r="B518" s="145"/>
      <c r="C518" s="85"/>
      <c r="D518" s="85"/>
      <c r="E518" s="85"/>
      <c r="F518" s="85"/>
      <c r="G518" s="85"/>
      <c r="H518" s="85"/>
      <c r="I518" s="108"/>
    </row>
    <row r="519" spans="1:9" ht="16.5" customHeight="1">
      <c r="A519" s="137" t="s">
        <v>162</v>
      </c>
      <c r="B519" s="141" t="s">
        <v>163</v>
      </c>
      <c r="C519" s="85"/>
      <c r="D519" s="85"/>
      <c r="E519" s="85"/>
      <c r="F519" s="85"/>
      <c r="G519" s="85"/>
      <c r="H519" s="85"/>
      <c r="I519" s="108"/>
    </row>
    <row r="520" spans="1:9" ht="16.5" customHeight="1">
      <c r="A520" s="144">
        <v>1</v>
      </c>
      <c r="B520" s="145" t="s">
        <v>164</v>
      </c>
      <c r="C520" s="33">
        <v>0</v>
      </c>
      <c r="D520" s="33">
        <v>1</v>
      </c>
      <c r="E520" s="33">
        <v>0</v>
      </c>
      <c r="F520" s="33">
        <f>SUM(C520:E520)</f>
        <v>1</v>
      </c>
      <c r="G520" s="33">
        <v>1</v>
      </c>
      <c r="H520" s="85">
        <f>SUM(G520/D520*1000)</f>
        <v>1000</v>
      </c>
      <c r="I520" s="73">
        <v>10</v>
      </c>
    </row>
    <row r="521" spans="1:9" ht="16.5" customHeight="1">
      <c r="A521" s="144">
        <v>2</v>
      </c>
      <c r="B521" s="145" t="s">
        <v>165</v>
      </c>
      <c r="C521" s="33">
        <v>0</v>
      </c>
      <c r="D521" s="85">
        <v>0</v>
      </c>
      <c r="E521" s="33">
        <v>0</v>
      </c>
      <c r="F521" s="33">
        <f>SUM(C521:E521)</f>
        <v>0</v>
      </c>
      <c r="G521" s="33">
        <v>0</v>
      </c>
      <c r="H521" s="33">
        <v>0</v>
      </c>
      <c r="I521" s="73">
        <v>0</v>
      </c>
    </row>
    <row r="522" spans="1:9" ht="11.25" customHeight="1">
      <c r="A522" s="144"/>
      <c r="B522" s="145"/>
      <c r="C522" s="147"/>
      <c r="D522" s="85"/>
      <c r="E522" s="85"/>
      <c r="F522" s="85"/>
      <c r="G522" s="85"/>
      <c r="H522" s="85"/>
      <c r="I522" s="108"/>
    </row>
    <row r="523" spans="1:9" ht="16.5" customHeight="1">
      <c r="A523" s="137" t="s">
        <v>166</v>
      </c>
      <c r="B523" s="141" t="s">
        <v>167</v>
      </c>
      <c r="C523" s="147"/>
      <c r="D523" s="85"/>
      <c r="E523" s="85"/>
      <c r="F523" s="85"/>
      <c r="G523" s="85"/>
      <c r="H523" s="85"/>
      <c r="I523" s="108"/>
    </row>
    <row r="524" spans="1:9" ht="16.5" customHeight="1">
      <c r="A524" s="144">
        <v>1</v>
      </c>
      <c r="B524" s="145" t="s">
        <v>168</v>
      </c>
      <c r="C524" s="33">
        <v>0</v>
      </c>
      <c r="D524" s="33">
        <v>0</v>
      </c>
      <c r="E524" s="33">
        <v>0</v>
      </c>
      <c r="F524" s="33">
        <f>SUM(C524:E524)</f>
        <v>0</v>
      </c>
      <c r="G524" s="33">
        <v>0</v>
      </c>
      <c r="H524" s="85">
        <v>0</v>
      </c>
      <c r="I524" s="108">
        <v>0</v>
      </c>
    </row>
    <row r="525" spans="1:9" ht="16.5" customHeight="1">
      <c r="A525" s="149"/>
      <c r="B525" s="150"/>
      <c r="C525" s="151"/>
      <c r="D525" s="151"/>
      <c r="E525" s="151"/>
      <c r="F525" s="151"/>
      <c r="G525" s="151"/>
      <c r="H525" s="151"/>
      <c r="I525" s="152"/>
    </row>
    <row r="526" spans="1:9" ht="16.5" customHeight="1">
      <c r="A526" s="26"/>
      <c r="B526" s="75" t="s">
        <v>47</v>
      </c>
      <c r="C526" s="153">
        <f>SUM(C500:C524)</f>
        <v>1570</v>
      </c>
      <c r="D526" s="154">
        <f>SUM(D500:D525)</f>
        <v>2225</v>
      </c>
      <c r="E526" s="153">
        <f>SUM(E500:E525)</f>
        <v>92</v>
      </c>
      <c r="F526" s="154">
        <f>SUM(C526:E526)</f>
        <v>3887</v>
      </c>
      <c r="G526" s="153">
        <f>SUM(G500:G525)</f>
        <v>2054</v>
      </c>
      <c r="H526" s="155">
        <f>SUM(G526/D526*1000)</f>
        <v>923.14606741573039</v>
      </c>
      <c r="I526" s="79">
        <f>SUM(I500:I525)</f>
        <v>8036</v>
      </c>
    </row>
    <row r="527" spans="1:9" ht="9" customHeight="1">
      <c r="A527" s="26"/>
      <c r="B527" s="75"/>
      <c r="C527" s="153"/>
      <c r="D527" s="154"/>
      <c r="E527" s="153"/>
      <c r="F527" s="154"/>
      <c r="G527" s="153"/>
      <c r="H527" s="155"/>
      <c r="I527" s="79"/>
    </row>
    <row r="528" spans="1:9" ht="16.5" customHeight="1">
      <c r="A528" s="26"/>
      <c r="B528" s="80" t="s">
        <v>48</v>
      </c>
      <c r="C528" s="40">
        <v>2164</v>
      </c>
      <c r="D528" s="41">
        <v>2174</v>
      </c>
      <c r="E528" s="40">
        <v>152</v>
      </c>
      <c r="F528" s="41">
        <f>SUM(C528:E528)</f>
        <v>4490</v>
      </c>
      <c r="G528" s="40">
        <v>2152</v>
      </c>
      <c r="H528" s="114">
        <f>SUM(G528/D528*1000)</f>
        <v>989.88040478380867</v>
      </c>
      <c r="I528" s="42">
        <v>10163</v>
      </c>
    </row>
    <row r="529" spans="1:9" ht="9" customHeight="1">
      <c r="A529" s="50"/>
      <c r="B529" s="51"/>
      <c r="C529" s="41"/>
      <c r="D529" s="41"/>
      <c r="E529" s="41"/>
      <c r="F529" s="41"/>
      <c r="G529" s="41"/>
      <c r="H529" s="41"/>
      <c r="I529" s="52"/>
    </row>
    <row r="530" spans="1:9">
      <c r="A530" s="50"/>
      <c r="B530" s="80" t="s">
        <v>49</v>
      </c>
      <c r="C530" s="40">
        <v>2212</v>
      </c>
      <c r="D530" s="41">
        <v>2101.5</v>
      </c>
      <c r="E530" s="40">
        <v>151.5</v>
      </c>
      <c r="F530" s="41">
        <f>SUM(C530:E530)</f>
        <v>4465</v>
      </c>
      <c r="G530" s="40">
        <v>1250</v>
      </c>
      <c r="H530" s="114">
        <f>SUM(G530/D530*1000)</f>
        <v>594.81322864620506</v>
      </c>
      <c r="I530" s="42">
        <v>10593</v>
      </c>
    </row>
    <row r="531" spans="1:9" ht="9" customHeight="1">
      <c r="A531" s="50"/>
      <c r="B531" s="51"/>
      <c r="C531" s="41"/>
      <c r="D531" s="41"/>
      <c r="E531" s="41"/>
      <c r="F531" s="41"/>
      <c r="G531" s="41"/>
      <c r="H531" s="41"/>
      <c r="I531" s="52"/>
    </row>
    <row r="532" spans="1:9">
      <c r="A532" s="50"/>
      <c r="B532" s="80" t="s">
        <v>50</v>
      </c>
      <c r="C532" s="40">
        <v>2307</v>
      </c>
      <c r="D532" s="41">
        <v>2078</v>
      </c>
      <c r="E532" s="40">
        <v>202</v>
      </c>
      <c r="F532" s="41">
        <f>SUM(C532:E532)</f>
        <v>4587</v>
      </c>
      <c r="G532" s="40">
        <v>1333.5</v>
      </c>
      <c r="H532" s="114">
        <f>SUM(G532/D532*1000)</f>
        <v>641.72281039461018</v>
      </c>
      <c r="I532" s="42">
        <v>12762</v>
      </c>
    </row>
    <row r="533" spans="1:9" ht="9" customHeight="1">
      <c r="A533" s="50"/>
      <c r="B533" s="51"/>
      <c r="C533" s="41"/>
      <c r="D533" s="41"/>
      <c r="E533" s="41"/>
      <c r="F533" s="41"/>
      <c r="G533" s="41"/>
      <c r="H533" s="41"/>
      <c r="I533" s="52"/>
    </row>
    <row r="534" spans="1:9">
      <c r="A534" s="50"/>
      <c r="B534" s="80" t="s">
        <v>51</v>
      </c>
      <c r="C534" s="40">
        <v>1879.5</v>
      </c>
      <c r="D534" s="41">
        <v>2220.5</v>
      </c>
      <c r="E534" s="40">
        <v>234.5</v>
      </c>
      <c r="F534" s="41">
        <f>SUM(C534:E534)</f>
        <v>4334.5</v>
      </c>
      <c r="G534" s="40">
        <v>1164</v>
      </c>
      <c r="H534" s="114">
        <f>SUM(G534/D534*1000)</f>
        <v>524.20625985138486</v>
      </c>
      <c r="I534" s="42">
        <v>13038</v>
      </c>
    </row>
    <row r="535" spans="1:9" ht="8.25" customHeight="1" thickBot="1">
      <c r="A535" s="59"/>
      <c r="B535" s="60"/>
      <c r="C535" s="179"/>
      <c r="D535" s="179"/>
      <c r="E535" s="179"/>
      <c r="F535" s="179"/>
      <c r="G535" s="179"/>
      <c r="H535" s="179"/>
      <c r="I535" s="113"/>
    </row>
    <row r="536" spans="1:9" ht="13.5" thickTop="1">
      <c r="B536" s="63" t="s">
        <v>52</v>
      </c>
    </row>
    <row r="537" spans="1:9">
      <c r="B537" s="156"/>
      <c r="C537" s="115"/>
    </row>
    <row r="543" spans="1:9">
      <c r="A543" s="116"/>
      <c r="B543" s="116"/>
      <c r="C543" s="116"/>
      <c r="D543" s="116"/>
      <c r="E543" s="116"/>
      <c r="F543" s="116"/>
      <c r="G543" s="116"/>
      <c r="H543" s="116"/>
      <c r="I543" s="116"/>
    </row>
    <row r="544" spans="1:9">
      <c r="A544" s="116"/>
      <c r="B544" s="116"/>
      <c r="C544" s="116"/>
      <c r="D544" s="116"/>
      <c r="E544" s="116"/>
      <c r="F544" s="116"/>
      <c r="G544" s="116"/>
      <c r="H544" s="116"/>
      <c r="I544" s="116"/>
    </row>
    <row r="545" spans="1:9">
      <c r="A545" s="116"/>
      <c r="B545" s="116"/>
      <c r="C545" s="116"/>
      <c r="D545" s="116"/>
      <c r="E545" s="116"/>
      <c r="F545" s="116"/>
      <c r="G545" s="116"/>
      <c r="H545" s="116"/>
      <c r="I545" s="116"/>
    </row>
    <row r="546" spans="1:9">
      <c r="A546" s="159"/>
      <c r="B546" s="160"/>
      <c r="C546" s="160"/>
      <c r="D546" s="160"/>
      <c r="E546" s="160"/>
      <c r="F546" s="160"/>
      <c r="G546" s="160"/>
      <c r="H546" s="160"/>
      <c r="I546" s="160"/>
    </row>
    <row r="547" spans="1:9">
      <c r="A547" s="116"/>
      <c r="B547" s="116"/>
      <c r="C547" s="116"/>
      <c r="D547" s="116"/>
      <c r="E547" s="116"/>
      <c r="F547" s="116"/>
      <c r="G547" s="116"/>
      <c r="H547" s="116"/>
      <c r="I547" s="116"/>
    </row>
    <row r="548" spans="1:9">
      <c r="A548" s="116"/>
      <c r="B548" s="116"/>
      <c r="C548" s="116"/>
      <c r="D548" s="116"/>
      <c r="E548" s="116"/>
      <c r="F548" s="116"/>
      <c r="G548" s="116"/>
      <c r="H548" s="116"/>
      <c r="I548" s="116"/>
    </row>
    <row r="549" spans="1:9">
      <c r="A549" s="116"/>
      <c r="B549" s="116"/>
      <c r="C549" s="116"/>
      <c r="D549" s="116"/>
      <c r="E549" s="116"/>
      <c r="F549" s="116"/>
      <c r="G549" s="116"/>
      <c r="H549" s="116"/>
      <c r="I549" s="116"/>
    </row>
    <row r="550" spans="1:9">
      <c r="A550" s="116"/>
      <c r="B550" s="116"/>
      <c r="C550" s="116"/>
      <c r="D550" s="116"/>
      <c r="E550" s="116"/>
      <c r="F550" s="116"/>
      <c r="G550" s="116"/>
      <c r="H550" s="116"/>
      <c r="I550" s="116"/>
    </row>
    <row r="551" spans="1:9">
      <c r="A551" s="116"/>
      <c r="B551" s="116"/>
      <c r="C551" s="116"/>
      <c r="D551" s="116"/>
      <c r="E551" s="116"/>
      <c r="F551" s="116"/>
      <c r="G551" s="116"/>
      <c r="H551" s="116"/>
      <c r="I551" s="116"/>
    </row>
    <row r="552" spans="1:9">
      <c r="A552" s="116"/>
      <c r="B552" s="117"/>
      <c r="C552" s="116"/>
      <c r="D552" s="116" t="s">
        <v>187</v>
      </c>
      <c r="E552" s="117" t="s">
        <v>139</v>
      </c>
      <c r="F552" s="116"/>
      <c r="G552" s="116"/>
      <c r="H552" s="116"/>
      <c r="I552" s="116"/>
    </row>
    <row r="553" spans="1:9">
      <c r="A553" s="116"/>
      <c r="B553" s="117"/>
      <c r="C553" s="116"/>
      <c r="D553" s="116"/>
      <c r="E553" s="117" t="s">
        <v>188</v>
      </c>
      <c r="F553" s="116"/>
      <c r="G553" s="116"/>
      <c r="H553" s="116"/>
      <c r="I553" s="116"/>
    </row>
    <row r="554" spans="1:9">
      <c r="A554" s="116"/>
      <c r="B554" s="117"/>
      <c r="C554" s="116"/>
      <c r="D554" s="116"/>
      <c r="E554" s="173" t="s">
        <v>3</v>
      </c>
      <c r="F554" s="117" t="s">
        <v>67</v>
      </c>
      <c r="G554" s="116"/>
      <c r="H554" s="116"/>
      <c r="I554" s="116"/>
    </row>
    <row r="555" spans="1:9" ht="13.5" thickBot="1">
      <c r="A555" s="119"/>
      <c r="B555" s="120"/>
      <c r="C555" s="121"/>
      <c r="D555" s="64"/>
      <c r="E555" s="64"/>
      <c r="F555" s="64"/>
      <c r="G555" s="64"/>
      <c r="H555" s="64"/>
      <c r="I555" s="64"/>
    </row>
    <row r="556" spans="1:9" ht="16.5" customHeight="1" thickTop="1">
      <c r="A556" s="122"/>
      <c r="B556" s="123"/>
      <c r="C556" s="124" t="s">
        <v>5</v>
      </c>
      <c r="D556" s="124"/>
      <c r="E556" s="125"/>
      <c r="F556" s="126" t="s">
        <v>6</v>
      </c>
      <c r="G556" s="126" t="s">
        <v>7</v>
      </c>
      <c r="H556" s="126" t="s">
        <v>8</v>
      </c>
      <c r="I556" s="127" t="s">
        <v>9</v>
      </c>
    </row>
    <row r="557" spans="1:9" ht="16.5" customHeight="1">
      <c r="A557" s="128" t="s">
        <v>10</v>
      </c>
      <c r="B557" s="129" t="s">
        <v>141</v>
      </c>
      <c r="C557" s="130" t="s">
        <v>12</v>
      </c>
      <c r="D557" s="130" t="s">
        <v>13</v>
      </c>
      <c r="E557" s="130" t="s">
        <v>14</v>
      </c>
      <c r="F557" s="131" t="s">
        <v>15</v>
      </c>
      <c r="G557" s="131" t="s">
        <v>56</v>
      </c>
      <c r="H557" s="131" t="s">
        <v>7</v>
      </c>
      <c r="I557" s="132" t="s">
        <v>17</v>
      </c>
    </row>
    <row r="558" spans="1:9" ht="16.5" customHeight="1">
      <c r="A558" s="133"/>
      <c r="B558" s="134"/>
      <c r="C558" s="135"/>
      <c r="D558" s="135"/>
      <c r="E558" s="135"/>
      <c r="F558" s="135"/>
      <c r="G558" s="135"/>
      <c r="H558" s="135" t="s">
        <v>18</v>
      </c>
      <c r="I558" s="136" t="s">
        <v>19</v>
      </c>
    </row>
    <row r="559" spans="1:9" ht="11.25" customHeight="1">
      <c r="A559" s="137"/>
      <c r="B559" s="138"/>
      <c r="C559" s="139"/>
      <c r="D559" s="139"/>
      <c r="E559" s="139"/>
      <c r="F559" s="139"/>
      <c r="G559" s="139"/>
      <c r="H559" s="139"/>
      <c r="I559" s="140"/>
    </row>
    <row r="560" spans="1:9" ht="16.5" customHeight="1">
      <c r="A560" s="137" t="s">
        <v>142</v>
      </c>
      <c r="B560" s="141" t="s">
        <v>143</v>
      </c>
      <c r="C560" s="142"/>
      <c r="D560" s="142"/>
      <c r="E560" s="142"/>
      <c r="F560" s="142"/>
      <c r="G560" s="142"/>
      <c r="H560" s="142"/>
      <c r="I560" s="143"/>
    </row>
    <row r="561" spans="1:9" ht="16.5" customHeight="1">
      <c r="A561" s="144">
        <v>1</v>
      </c>
      <c r="B561" s="145" t="s">
        <v>144</v>
      </c>
      <c r="C561" s="33">
        <v>6158</v>
      </c>
      <c r="D561" s="33">
        <v>393</v>
      </c>
      <c r="E561" s="33">
        <v>378</v>
      </c>
      <c r="F561" s="33">
        <f t="shared" ref="F561:F575" si="20">SUM(C561:E561)</f>
        <v>6929</v>
      </c>
      <c r="G561" s="33">
        <v>280</v>
      </c>
      <c r="H561" s="85">
        <f t="shared" ref="H561:H566" si="21">SUM(G561/D561*1000)</f>
        <v>712.46819338422392</v>
      </c>
      <c r="I561" s="73">
        <v>5242</v>
      </c>
    </row>
    <row r="562" spans="1:9" ht="16.5" customHeight="1">
      <c r="A562" s="144">
        <v>2</v>
      </c>
      <c r="B562" s="145" t="s">
        <v>145</v>
      </c>
      <c r="C562" s="85">
        <v>227</v>
      </c>
      <c r="D562" s="85">
        <v>1099</v>
      </c>
      <c r="E562" s="85">
        <v>333</v>
      </c>
      <c r="F562" s="33">
        <f t="shared" si="20"/>
        <v>1659</v>
      </c>
      <c r="G562" s="85">
        <v>1001</v>
      </c>
      <c r="H562" s="85">
        <f t="shared" si="21"/>
        <v>910.828025477707</v>
      </c>
      <c r="I562" s="108">
        <v>897</v>
      </c>
    </row>
    <row r="563" spans="1:9" ht="16.5" customHeight="1">
      <c r="A563" s="144">
        <v>3</v>
      </c>
      <c r="B563" s="145" t="s">
        <v>146</v>
      </c>
      <c r="C563" s="33">
        <v>175797</v>
      </c>
      <c r="D563" s="33">
        <f>10587+83484</f>
        <v>94071</v>
      </c>
      <c r="E563" s="33">
        <v>758</v>
      </c>
      <c r="F563" s="33">
        <f t="shared" si="20"/>
        <v>270626</v>
      </c>
      <c r="G563" s="33">
        <v>1889599</v>
      </c>
      <c r="H563" s="85">
        <f>SUM(G563/D563*1000)</f>
        <v>20086.944967099316</v>
      </c>
      <c r="I563" s="166">
        <v>59966</v>
      </c>
    </row>
    <row r="564" spans="1:9" ht="16.5" customHeight="1">
      <c r="A564" s="144">
        <v>4</v>
      </c>
      <c r="B564" s="145" t="s">
        <v>147</v>
      </c>
      <c r="C564" s="85">
        <v>1173</v>
      </c>
      <c r="D564" s="85">
        <v>4077</v>
      </c>
      <c r="E564" s="85">
        <v>1154</v>
      </c>
      <c r="F564" s="33">
        <f t="shared" si="20"/>
        <v>6404</v>
      </c>
      <c r="G564" s="85">
        <v>9567</v>
      </c>
      <c r="H564" s="85">
        <f t="shared" si="21"/>
        <v>2346.5783664459163</v>
      </c>
      <c r="I564" s="108">
        <v>4367</v>
      </c>
    </row>
    <row r="565" spans="1:9" ht="16.5" customHeight="1">
      <c r="A565" s="144">
        <v>5</v>
      </c>
      <c r="B565" s="145" t="s">
        <v>148</v>
      </c>
      <c r="C565" s="33">
        <v>57</v>
      </c>
      <c r="D565" s="85">
        <v>179</v>
      </c>
      <c r="E565" s="85">
        <v>29</v>
      </c>
      <c r="F565" s="33">
        <f t="shared" si="20"/>
        <v>265</v>
      </c>
      <c r="G565" s="85">
        <v>535</v>
      </c>
      <c r="H565" s="85">
        <f t="shared" si="21"/>
        <v>2988.8268156424579</v>
      </c>
      <c r="I565" s="108">
        <v>764</v>
      </c>
    </row>
    <row r="566" spans="1:9" ht="16.5" customHeight="1">
      <c r="A566" s="144">
        <v>6</v>
      </c>
      <c r="B566" s="145" t="s">
        <v>149</v>
      </c>
      <c r="C566" s="85">
        <v>27</v>
      </c>
      <c r="D566" s="33">
        <v>170</v>
      </c>
      <c r="E566" s="33">
        <v>40</v>
      </c>
      <c r="F566" s="33">
        <f t="shared" si="20"/>
        <v>237</v>
      </c>
      <c r="G566" s="33">
        <v>81</v>
      </c>
      <c r="H566" s="85">
        <f t="shared" si="21"/>
        <v>476.47058823529409</v>
      </c>
      <c r="I566" s="108">
        <v>307</v>
      </c>
    </row>
    <row r="567" spans="1:9" ht="16.5" customHeight="1">
      <c r="A567" s="144">
        <v>7</v>
      </c>
      <c r="B567" s="145" t="s">
        <v>150</v>
      </c>
      <c r="C567" s="33">
        <v>0</v>
      </c>
      <c r="D567" s="33">
        <v>0</v>
      </c>
      <c r="E567" s="33">
        <v>0</v>
      </c>
      <c r="F567" s="33">
        <f t="shared" si="20"/>
        <v>0</v>
      </c>
      <c r="G567" s="33">
        <v>0</v>
      </c>
      <c r="H567" s="85">
        <v>0</v>
      </c>
      <c r="I567" s="73">
        <v>0</v>
      </c>
    </row>
    <row r="568" spans="1:9" ht="16.5" customHeight="1">
      <c r="A568" s="144">
        <v>8</v>
      </c>
      <c r="B568" s="145" t="s">
        <v>151</v>
      </c>
      <c r="C568" s="33">
        <v>0</v>
      </c>
      <c r="D568" s="33">
        <v>0</v>
      </c>
      <c r="E568" s="33">
        <v>0</v>
      </c>
      <c r="F568" s="33">
        <f t="shared" si="20"/>
        <v>0</v>
      </c>
      <c r="G568" s="33">
        <v>0</v>
      </c>
      <c r="H568" s="33">
        <v>0</v>
      </c>
      <c r="I568" s="73">
        <v>0</v>
      </c>
    </row>
    <row r="569" spans="1:9" ht="16.5" customHeight="1">
      <c r="A569" s="144">
        <v>9</v>
      </c>
      <c r="B569" s="145" t="s">
        <v>152</v>
      </c>
      <c r="C569" s="33">
        <v>17</v>
      </c>
      <c r="D569" s="33">
        <v>37</v>
      </c>
      <c r="E569" s="33">
        <v>23</v>
      </c>
      <c r="F569" s="33">
        <f t="shared" si="20"/>
        <v>77</v>
      </c>
      <c r="G569" s="33">
        <v>7</v>
      </c>
      <c r="H569" s="85">
        <f>SUM(G569/D569*1000)</f>
        <v>189.18918918918919</v>
      </c>
      <c r="I569" s="73">
        <v>103</v>
      </c>
    </row>
    <row r="570" spans="1:9" ht="16.5" customHeight="1">
      <c r="A570" s="144">
        <v>10</v>
      </c>
      <c r="B570" s="145" t="s">
        <v>153</v>
      </c>
      <c r="C570" s="33">
        <v>0</v>
      </c>
      <c r="D570" s="33">
        <v>0</v>
      </c>
      <c r="E570" s="33">
        <v>0</v>
      </c>
      <c r="F570" s="33">
        <f t="shared" si="20"/>
        <v>0</v>
      </c>
      <c r="G570" s="33">
        <v>0</v>
      </c>
      <c r="H570" s="33">
        <v>0</v>
      </c>
      <c r="I570" s="73">
        <v>0</v>
      </c>
    </row>
    <row r="571" spans="1:9" ht="16.5" customHeight="1">
      <c r="A571" s="144">
        <v>11</v>
      </c>
      <c r="B571" s="145" t="s">
        <v>154</v>
      </c>
      <c r="C571" s="33">
        <v>80</v>
      </c>
      <c r="D571" s="33">
        <v>170</v>
      </c>
      <c r="E571" s="33">
        <v>0</v>
      </c>
      <c r="F571" s="33">
        <f t="shared" si="20"/>
        <v>250</v>
      </c>
      <c r="G571" s="33">
        <v>744</v>
      </c>
      <c r="H571" s="85">
        <f>SUM(G571/D571*1000)</f>
        <v>4376.4705882352946</v>
      </c>
      <c r="I571" s="73">
        <v>128</v>
      </c>
    </row>
    <row r="572" spans="1:9" ht="16.5" customHeight="1">
      <c r="A572" s="144">
        <v>12</v>
      </c>
      <c r="B572" s="145" t="s">
        <v>155</v>
      </c>
      <c r="C572" s="33">
        <v>0</v>
      </c>
      <c r="D572" s="33">
        <v>0</v>
      </c>
      <c r="E572" s="33">
        <v>0</v>
      </c>
      <c r="F572" s="33">
        <f t="shared" si="20"/>
        <v>0</v>
      </c>
      <c r="G572" s="33">
        <v>0</v>
      </c>
      <c r="H572" s="85">
        <v>0</v>
      </c>
      <c r="I572" s="73">
        <v>0</v>
      </c>
    </row>
    <row r="573" spans="1:9" ht="16.5" customHeight="1">
      <c r="A573" s="144">
        <v>13</v>
      </c>
      <c r="B573" s="145" t="s">
        <v>156</v>
      </c>
      <c r="C573" s="33">
        <v>0</v>
      </c>
      <c r="D573" s="33">
        <v>0</v>
      </c>
      <c r="E573" s="33">
        <v>0</v>
      </c>
      <c r="F573" s="33">
        <f t="shared" si="20"/>
        <v>0</v>
      </c>
      <c r="G573" s="33">
        <v>0</v>
      </c>
      <c r="H573" s="85">
        <v>0</v>
      </c>
      <c r="I573" s="73">
        <v>0</v>
      </c>
    </row>
    <row r="574" spans="1:9" ht="16.5" customHeight="1">
      <c r="A574" s="144">
        <v>14</v>
      </c>
      <c r="B574" s="145" t="s">
        <v>157</v>
      </c>
      <c r="C574" s="33">
        <v>9</v>
      </c>
      <c r="D574" s="33">
        <v>27</v>
      </c>
      <c r="E574" s="33">
        <v>5</v>
      </c>
      <c r="F574" s="33">
        <f t="shared" si="20"/>
        <v>41</v>
      </c>
      <c r="G574" s="33">
        <v>10</v>
      </c>
      <c r="H574" s="85">
        <f>SUM(G574/D574*1000)</f>
        <v>370.37037037037032</v>
      </c>
      <c r="I574" s="73">
        <v>37</v>
      </c>
    </row>
    <row r="575" spans="1:9" ht="16.5" customHeight="1">
      <c r="A575" s="144">
        <v>15</v>
      </c>
      <c r="B575" s="145" t="s">
        <v>158</v>
      </c>
      <c r="C575" s="33">
        <v>0</v>
      </c>
      <c r="D575" s="33">
        <v>0</v>
      </c>
      <c r="E575" s="33">
        <v>0</v>
      </c>
      <c r="F575" s="33">
        <f t="shared" si="20"/>
        <v>0</v>
      </c>
      <c r="G575" s="33">
        <v>0</v>
      </c>
      <c r="H575" s="85">
        <v>0</v>
      </c>
      <c r="I575" s="73">
        <v>0</v>
      </c>
    </row>
    <row r="576" spans="1:9" ht="16.5" customHeight="1">
      <c r="A576" s="144">
        <v>16</v>
      </c>
      <c r="B576" s="145" t="s">
        <v>159</v>
      </c>
      <c r="C576" s="33">
        <v>0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73">
        <v>0</v>
      </c>
    </row>
    <row r="577" spans="1:9" ht="16.5" customHeight="1">
      <c r="A577" s="144">
        <v>17</v>
      </c>
      <c r="B577" s="145" t="s">
        <v>160</v>
      </c>
      <c r="C577" s="33">
        <v>0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73">
        <v>0</v>
      </c>
    </row>
    <row r="578" spans="1:9" ht="16.5" customHeight="1">
      <c r="A578" s="144">
        <v>18</v>
      </c>
      <c r="B578" s="145" t="s">
        <v>161</v>
      </c>
      <c r="C578" s="33">
        <v>0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73">
        <v>0</v>
      </c>
    </row>
    <row r="579" spans="1:9" ht="11.25" customHeight="1">
      <c r="A579" s="144"/>
      <c r="B579" s="145"/>
      <c r="C579" s="85"/>
      <c r="D579" s="85"/>
      <c r="E579" s="85"/>
      <c r="F579" s="85"/>
      <c r="G579" s="85"/>
      <c r="H579" s="85"/>
      <c r="I579" s="108"/>
    </row>
    <row r="580" spans="1:9" ht="16.5" customHeight="1">
      <c r="A580" s="137" t="s">
        <v>162</v>
      </c>
      <c r="B580" s="141" t="s">
        <v>163</v>
      </c>
      <c r="C580" s="85"/>
      <c r="D580" s="85"/>
      <c r="E580" s="85"/>
      <c r="F580" s="85"/>
      <c r="G580" s="85"/>
      <c r="H580" s="85"/>
      <c r="I580" s="108"/>
    </row>
    <row r="581" spans="1:9" ht="16.5" customHeight="1">
      <c r="A581" s="144">
        <v>1</v>
      </c>
      <c r="B581" s="145" t="s">
        <v>164</v>
      </c>
      <c r="C581" s="33">
        <v>0</v>
      </c>
      <c r="D581" s="33">
        <v>0</v>
      </c>
      <c r="E581" s="33">
        <v>0</v>
      </c>
      <c r="F581" s="33">
        <v>0</v>
      </c>
      <c r="G581" s="33">
        <v>0</v>
      </c>
      <c r="H581" s="33">
        <v>0</v>
      </c>
      <c r="I581" s="73">
        <v>0</v>
      </c>
    </row>
    <row r="582" spans="1:9" ht="16.5" customHeight="1">
      <c r="A582" s="144">
        <v>2</v>
      </c>
      <c r="B582" s="145" t="s">
        <v>165</v>
      </c>
      <c r="C582" s="33">
        <v>0</v>
      </c>
      <c r="D582" s="33">
        <v>0</v>
      </c>
      <c r="E582" s="33">
        <v>0</v>
      </c>
      <c r="F582" s="33">
        <f>SUM(C582:E582)</f>
        <v>0</v>
      </c>
      <c r="G582" s="33">
        <v>0</v>
      </c>
      <c r="H582" s="85">
        <v>0</v>
      </c>
      <c r="I582" s="73">
        <v>0</v>
      </c>
    </row>
    <row r="583" spans="1:9" ht="11.25" customHeight="1">
      <c r="A583" s="144"/>
      <c r="B583" s="145"/>
      <c r="C583" s="147"/>
      <c r="D583" s="85"/>
      <c r="E583" s="85"/>
      <c r="F583" s="85"/>
      <c r="G583" s="85"/>
      <c r="H583" s="85"/>
      <c r="I583" s="108"/>
    </row>
    <row r="584" spans="1:9" ht="16.5" customHeight="1">
      <c r="A584" s="137" t="s">
        <v>166</v>
      </c>
      <c r="B584" s="141" t="s">
        <v>167</v>
      </c>
      <c r="C584" s="147"/>
      <c r="D584" s="33"/>
      <c r="E584" s="85"/>
      <c r="F584" s="85"/>
      <c r="G584" s="85"/>
      <c r="H584" s="85"/>
      <c r="I584" s="108"/>
    </row>
    <row r="585" spans="1:9" ht="16.5" customHeight="1">
      <c r="A585" s="144">
        <v>1</v>
      </c>
      <c r="B585" s="145" t="s">
        <v>168</v>
      </c>
      <c r="C585" s="33">
        <v>0</v>
      </c>
      <c r="D585" s="33">
        <v>0</v>
      </c>
      <c r="E585" s="33">
        <v>0</v>
      </c>
      <c r="F585" s="33">
        <f>SUM(C585:E585)</f>
        <v>0</v>
      </c>
      <c r="G585" s="33">
        <v>0</v>
      </c>
      <c r="H585" s="85">
        <v>0</v>
      </c>
      <c r="I585" s="73">
        <v>0</v>
      </c>
    </row>
    <row r="586" spans="1:9" ht="16.5" customHeight="1">
      <c r="A586" s="149"/>
      <c r="B586" s="150"/>
      <c r="C586" s="151"/>
      <c r="D586" s="151"/>
      <c r="E586" s="151"/>
      <c r="F586" s="151"/>
      <c r="G586" s="151"/>
      <c r="H586" s="151"/>
      <c r="I586" s="152"/>
    </row>
    <row r="587" spans="1:9" ht="16.5" customHeight="1">
      <c r="A587" s="26"/>
      <c r="B587" s="75" t="s">
        <v>47</v>
      </c>
      <c r="C587" s="153">
        <f>SUM(C561:C585)</f>
        <v>183545</v>
      </c>
      <c r="D587" s="154">
        <f>SUM(D561:D586)</f>
        <v>100223</v>
      </c>
      <c r="E587" s="153">
        <f>SUM(E561:E586)</f>
        <v>2720</v>
      </c>
      <c r="F587" s="154">
        <f>SUM(C587:E587)</f>
        <v>286488</v>
      </c>
      <c r="G587" s="153">
        <f>SUM(G561:G586)</f>
        <v>1901824</v>
      </c>
      <c r="H587" s="155">
        <f>SUM(G587/D587*1000)</f>
        <v>18975.923690170919</v>
      </c>
      <c r="I587" s="79">
        <f>SUM(I561:I586)</f>
        <v>71811</v>
      </c>
    </row>
    <row r="588" spans="1:9" ht="9.75" customHeight="1">
      <c r="A588" s="26"/>
      <c r="B588" s="75"/>
      <c r="C588" s="153"/>
      <c r="D588" s="154"/>
      <c r="E588" s="153"/>
      <c r="F588" s="154"/>
      <c r="G588" s="153"/>
      <c r="H588" s="155"/>
      <c r="I588" s="79"/>
    </row>
    <row r="589" spans="1:9" ht="16.5" customHeight="1">
      <c r="A589" s="26"/>
      <c r="B589" s="80" t="s">
        <v>48</v>
      </c>
      <c r="C589" s="40">
        <v>169198</v>
      </c>
      <c r="D589" s="41">
        <v>69273</v>
      </c>
      <c r="E589" s="40">
        <v>1676</v>
      </c>
      <c r="F589" s="41">
        <f>SUM(C589:E589)</f>
        <v>240147</v>
      </c>
      <c r="G589" s="40">
        <v>1115106</v>
      </c>
      <c r="H589" s="114">
        <f>SUM(G589/D589*1000)</f>
        <v>16097.267333593172</v>
      </c>
      <c r="I589" s="42">
        <v>65355</v>
      </c>
    </row>
    <row r="590" spans="1:9" ht="9" customHeight="1">
      <c r="A590" s="50"/>
      <c r="B590" s="51"/>
      <c r="C590" s="41"/>
      <c r="D590" s="41"/>
      <c r="E590" s="41"/>
      <c r="F590" s="41"/>
      <c r="G590" s="41"/>
      <c r="H590" s="41"/>
      <c r="I590" s="52"/>
    </row>
    <row r="591" spans="1:9">
      <c r="A591" s="50"/>
      <c r="B591" s="80" t="s">
        <v>49</v>
      </c>
      <c r="C591" s="40">
        <v>121577.5</v>
      </c>
      <c r="D591" s="41">
        <v>61873</v>
      </c>
      <c r="E591" s="40">
        <v>2015</v>
      </c>
      <c r="F591" s="41">
        <f>SUM(C591:E591)</f>
        <v>185465.5</v>
      </c>
      <c r="G591" s="40">
        <v>954955.5</v>
      </c>
      <c r="H591" s="114">
        <f>SUM(G591/D591*1000)</f>
        <v>15434.123123171657</v>
      </c>
      <c r="I591" s="42">
        <v>60098</v>
      </c>
    </row>
    <row r="592" spans="1:9" ht="9" customHeight="1">
      <c r="A592" s="50"/>
      <c r="B592" s="51"/>
      <c r="C592" s="41"/>
      <c r="D592" s="41"/>
      <c r="E592" s="41"/>
      <c r="F592" s="41"/>
      <c r="G592" s="41"/>
      <c r="H592" s="41"/>
      <c r="I592" s="52"/>
    </row>
    <row r="593" spans="1:9">
      <c r="A593" s="50"/>
      <c r="B593" s="80" t="s">
        <v>50</v>
      </c>
      <c r="C593" s="40">
        <v>97991</v>
      </c>
      <c r="D593" s="41">
        <v>47692</v>
      </c>
      <c r="E593" s="40">
        <v>2198</v>
      </c>
      <c r="F593" s="41">
        <f>SUM(C593:E593)</f>
        <v>147881</v>
      </c>
      <c r="G593" s="40">
        <v>515232.5</v>
      </c>
      <c r="H593" s="114">
        <f>SUM(G593/D593*1000)</f>
        <v>10803.331795689004</v>
      </c>
      <c r="I593" s="42">
        <v>57562</v>
      </c>
    </row>
    <row r="594" spans="1:9" ht="9" customHeight="1">
      <c r="A594" s="50"/>
      <c r="B594" s="51"/>
      <c r="C594" s="41"/>
      <c r="D594" s="41"/>
      <c r="E594" s="41"/>
      <c r="F594" s="41"/>
      <c r="G594" s="41"/>
      <c r="H594" s="41"/>
      <c r="I594" s="52"/>
    </row>
    <row r="595" spans="1:9">
      <c r="A595" s="50"/>
      <c r="B595" s="80" t="s">
        <v>51</v>
      </c>
      <c r="C595" s="40">
        <v>71983.5</v>
      </c>
      <c r="D595" s="41">
        <v>33756.5</v>
      </c>
      <c r="E595" s="40">
        <v>1592</v>
      </c>
      <c r="F595" s="41">
        <f>SUM(C595:E595)</f>
        <v>107332</v>
      </c>
      <c r="G595" s="40">
        <v>297874</v>
      </c>
      <c r="H595" s="114">
        <f>SUM(G595/D595*1000)</f>
        <v>8824.1968213529235</v>
      </c>
      <c r="I595" s="42">
        <v>51415</v>
      </c>
    </row>
    <row r="596" spans="1:9" ht="8.25" customHeight="1" thickBot="1">
      <c r="A596" s="59"/>
      <c r="B596" s="60"/>
      <c r="C596" s="179"/>
      <c r="D596" s="179"/>
      <c r="E596" s="179"/>
      <c r="F596" s="179"/>
      <c r="G596" s="179"/>
      <c r="H596" s="179"/>
      <c r="I596" s="113"/>
    </row>
    <row r="597" spans="1:9" ht="13.5" thickTop="1">
      <c r="B597" s="63" t="s">
        <v>52</v>
      </c>
    </row>
    <row r="598" spans="1:9">
      <c r="B598" s="156"/>
      <c r="C598" s="115"/>
    </row>
    <row r="607" spans="1:9">
      <c r="A607" s="159"/>
      <c r="B607" s="160"/>
      <c r="C607" s="160"/>
      <c r="D607" s="160"/>
      <c r="E607" s="160"/>
      <c r="F607" s="160"/>
      <c r="G607" s="160"/>
      <c r="H607" s="160"/>
      <c r="I607" s="160"/>
    </row>
    <row r="613" spans="1:9">
      <c r="A613" s="116"/>
      <c r="B613" s="117"/>
      <c r="C613" s="116"/>
      <c r="D613" s="116" t="s">
        <v>189</v>
      </c>
      <c r="E613" s="117" t="s">
        <v>139</v>
      </c>
      <c r="F613" s="116"/>
      <c r="G613" s="116"/>
      <c r="H613" s="116"/>
      <c r="I613" s="116"/>
    </row>
    <row r="614" spans="1:9">
      <c r="A614" s="116"/>
      <c r="B614" s="117"/>
      <c r="C614" s="116"/>
      <c r="D614" s="116"/>
      <c r="E614" s="117" t="s">
        <v>190</v>
      </c>
      <c r="F614" s="116"/>
      <c r="G614" s="116"/>
      <c r="H614" s="116"/>
      <c r="I614" s="116"/>
    </row>
    <row r="615" spans="1:9">
      <c r="A615" s="116"/>
      <c r="B615" s="117"/>
      <c r="C615" s="116"/>
      <c r="D615" s="116"/>
      <c r="E615" s="117" t="s">
        <v>3</v>
      </c>
      <c r="F615" s="117" t="s">
        <v>67</v>
      </c>
      <c r="G615" s="116"/>
      <c r="H615" s="116"/>
      <c r="I615" s="116"/>
    </row>
    <row r="616" spans="1:9" ht="13.5" thickBot="1">
      <c r="A616" s="180"/>
      <c r="B616" s="180"/>
      <c r="C616" s="180"/>
      <c r="D616" s="180"/>
      <c r="E616" s="180"/>
      <c r="F616" s="180"/>
      <c r="G616" s="180"/>
      <c r="H616" s="180"/>
      <c r="I616" s="180"/>
    </row>
    <row r="617" spans="1:9" ht="16.5" customHeight="1" thickTop="1">
      <c r="A617" s="122"/>
      <c r="B617" s="123"/>
      <c r="C617" s="124" t="s">
        <v>5</v>
      </c>
      <c r="D617" s="124"/>
      <c r="E617" s="125"/>
      <c r="F617" s="126" t="s">
        <v>6</v>
      </c>
      <c r="G617" s="126" t="s">
        <v>7</v>
      </c>
      <c r="H617" s="126" t="s">
        <v>8</v>
      </c>
      <c r="I617" s="127" t="s">
        <v>9</v>
      </c>
    </row>
    <row r="618" spans="1:9" ht="16.5" customHeight="1">
      <c r="A618" s="128" t="s">
        <v>10</v>
      </c>
      <c r="B618" s="129" t="s">
        <v>141</v>
      </c>
      <c r="C618" s="130" t="s">
        <v>12</v>
      </c>
      <c r="D618" s="130" t="s">
        <v>13</v>
      </c>
      <c r="E618" s="130" t="s">
        <v>14</v>
      </c>
      <c r="F618" s="131" t="s">
        <v>15</v>
      </c>
      <c r="G618" s="131" t="s">
        <v>56</v>
      </c>
      <c r="H618" s="131" t="s">
        <v>7</v>
      </c>
      <c r="I618" s="132" t="s">
        <v>17</v>
      </c>
    </row>
    <row r="619" spans="1:9" ht="16.5" customHeight="1">
      <c r="A619" s="133"/>
      <c r="B619" s="134"/>
      <c r="C619" s="135"/>
      <c r="D619" s="135"/>
      <c r="E619" s="135"/>
      <c r="F619" s="135"/>
      <c r="G619" s="135"/>
      <c r="H619" s="135" t="s">
        <v>18</v>
      </c>
      <c r="I619" s="136" t="s">
        <v>19</v>
      </c>
    </row>
    <row r="620" spans="1:9" ht="11.25" customHeight="1">
      <c r="A620" s="137"/>
      <c r="B620" s="138"/>
      <c r="C620" s="139"/>
      <c r="D620" s="139"/>
      <c r="E620" s="139"/>
      <c r="F620" s="139"/>
      <c r="G620" s="139"/>
      <c r="H620" s="139"/>
      <c r="I620" s="140"/>
    </row>
    <row r="621" spans="1:9" ht="16.5" customHeight="1">
      <c r="A621" s="137" t="s">
        <v>142</v>
      </c>
      <c r="B621" s="141" t="s">
        <v>143</v>
      </c>
      <c r="C621" s="142"/>
      <c r="D621" s="142"/>
      <c r="E621" s="142"/>
      <c r="F621" s="142"/>
      <c r="G621" s="142"/>
      <c r="H621" s="142"/>
      <c r="I621" s="143"/>
    </row>
    <row r="622" spans="1:9" ht="16.5" customHeight="1">
      <c r="A622" s="144">
        <v>1</v>
      </c>
      <c r="B622" s="145" t="s">
        <v>144</v>
      </c>
      <c r="C622" s="33">
        <v>4529</v>
      </c>
      <c r="D622" s="33">
        <v>6122</v>
      </c>
      <c r="E622" s="33">
        <v>278</v>
      </c>
      <c r="F622" s="33">
        <f t="shared" ref="F622:F628" si="22">SUM(C622:E622)</f>
        <v>10929</v>
      </c>
      <c r="G622" s="33">
        <v>10574</v>
      </c>
      <c r="H622" s="85">
        <f t="shared" ref="H622:H627" si="23">SUM(G622/D622*1000)</f>
        <v>1727.2133289774583</v>
      </c>
      <c r="I622" s="104">
        <v>7140</v>
      </c>
    </row>
    <row r="623" spans="1:9" ht="16.5" customHeight="1">
      <c r="A623" s="144">
        <v>2</v>
      </c>
      <c r="B623" s="145" t="s">
        <v>145</v>
      </c>
      <c r="C623" s="85">
        <v>104</v>
      </c>
      <c r="D623" s="85">
        <v>3511</v>
      </c>
      <c r="E623" s="85">
        <v>311</v>
      </c>
      <c r="F623" s="33">
        <f t="shared" si="22"/>
        <v>3926</v>
      </c>
      <c r="G623" s="85">
        <v>7090</v>
      </c>
      <c r="H623" s="85">
        <f t="shared" si="23"/>
        <v>2019.3677015095416</v>
      </c>
      <c r="I623" s="181">
        <v>5500</v>
      </c>
    </row>
    <row r="624" spans="1:9" ht="16.5" customHeight="1">
      <c r="A624" s="144">
        <v>3</v>
      </c>
      <c r="B624" s="145" t="s">
        <v>146</v>
      </c>
      <c r="C624" s="33">
        <f>43620+1300+13206</f>
        <v>58126</v>
      </c>
      <c r="D624" s="33">
        <f>13310+15916+36157</f>
        <v>65383</v>
      </c>
      <c r="E624" s="33">
        <f>947</f>
        <v>947</v>
      </c>
      <c r="F624" s="33">
        <f t="shared" si="22"/>
        <v>124456</v>
      </c>
      <c r="G624" s="33">
        <v>918679</v>
      </c>
      <c r="H624" s="85">
        <f t="shared" si="23"/>
        <v>14050.731841610204</v>
      </c>
      <c r="I624" s="104">
        <f>23439+5728+25372</f>
        <v>54539</v>
      </c>
    </row>
    <row r="625" spans="1:12" ht="16.5" customHeight="1">
      <c r="A625" s="144">
        <v>4</v>
      </c>
      <c r="B625" s="145" t="s">
        <v>147</v>
      </c>
      <c r="C625" s="85">
        <v>60</v>
      </c>
      <c r="D625" s="85">
        <v>501</v>
      </c>
      <c r="E625" s="85">
        <v>167</v>
      </c>
      <c r="F625" s="33">
        <f t="shared" si="22"/>
        <v>728</v>
      </c>
      <c r="G625" s="85">
        <v>148</v>
      </c>
      <c r="H625" s="85">
        <f t="shared" si="23"/>
        <v>295.40918163672654</v>
      </c>
      <c r="I625" s="108">
        <v>1301</v>
      </c>
      <c r="L625" s="116"/>
    </row>
    <row r="626" spans="1:12" ht="16.5" customHeight="1">
      <c r="A626" s="144">
        <v>5</v>
      </c>
      <c r="B626" s="145" t="s">
        <v>148</v>
      </c>
      <c r="C626" s="33">
        <v>17</v>
      </c>
      <c r="D626" s="85">
        <v>115</v>
      </c>
      <c r="E626" s="85">
        <v>28</v>
      </c>
      <c r="F626" s="33">
        <f t="shared" si="22"/>
        <v>160</v>
      </c>
      <c r="G626" s="85">
        <v>290</v>
      </c>
      <c r="H626" s="85">
        <f t="shared" si="23"/>
        <v>2521.7391304347825</v>
      </c>
      <c r="I626" s="108">
        <v>436</v>
      </c>
    </row>
    <row r="627" spans="1:12" ht="16.5" customHeight="1">
      <c r="A627" s="144">
        <v>6</v>
      </c>
      <c r="B627" s="145" t="s">
        <v>149</v>
      </c>
      <c r="C627" s="85">
        <v>23</v>
      </c>
      <c r="D627" s="33">
        <v>2189</v>
      </c>
      <c r="E627" s="33">
        <v>351</v>
      </c>
      <c r="F627" s="33">
        <f t="shared" si="22"/>
        <v>2563</v>
      </c>
      <c r="G627" s="33">
        <v>520</v>
      </c>
      <c r="H627" s="85">
        <f t="shared" si="23"/>
        <v>237.55139333028779</v>
      </c>
      <c r="I627" s="108">
        <v>3644</v>
      </c>
    </row>
    <row r="628" spans="1:12" ht="16.5" customHeight="1">
      <c r="A628" s="144">
        <v>7</v>
      </c>
      <c r="B628" s="145" t="s">
        <v>150</v>
      </c>
      <c r="C628" s="33">
        <v>0</v>
      </c>
      <c r="D628" s="33">
        <v>0</v>
      </c>
      <c r="E628" s="33">
        <v>0</v>
      </c>
      <c r="F628" s="33">
        <f t="shared" si="22"/>
        <v>0</v>
      </c>
      <c r="G628" s="33">
        <v>0</v>
      </c>
      <c r="H628" s="33">
        <v>0</v>
      </c>
      <c r="I628" s="73">
        <v>0</v>
      </c>
    </row>
    <row r="629" spans="1:12" ht="16.5" customHeight="1">
      <c r="A629" s="144">
        <v>8</v>
      </c>
      <c r="B629" s="145" t="s">
        <v>151</v>
      </c>
      <c r="C629" s="33">
        <v>0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73">
        <v>0</v>
      </c>
    </row>
    <row r="630" spans="1:12" ht="16.5" customHeight="1">
      <c r="A630" s="144">
        <v>9</v>
      </c>
      <c r="B630" s="145" t="s">
        <v>152</v>
      </c>
      <c r="C630" s="33">
        <v>7</v>
      </c>
      <c r="D630" s="33">
        <v>122</v>
      </c>
      <c r="E630" s="33">
        <v>20</v>
      </c>
      <c r="F630" s="33">
        <f>SUM(C630:E630)</f>
        <v>149</v>
      </c>
      <c r="G630" s="33">
        <v>298</v>
      </c>
      <c r="H630" s="85">
        <f>SUM(G630/D630*1000)</f>
        <v>2442.622950819672</v>
      </c>
      <c r="I630" s="73">
        <v>236</v>
      </c>
    </row>
    <row r="631" spans="1:12" ht="16.5" customHeight="1">
      <c r="A631" s="144">
        <v>10</v>
      </c>
      <c r="B631" s="145" t="s">
        <v>153</v>
      </c>
      <c r="C631" s="33">
        <v>1</v>
      </c>
      <c r="D631" s="33">
        <v>51</v>
      </c>
      <c r="E631" s="33">
        <v>10</v>
      </c>
      <c r="F631" s="33">
        <f>SUM(C631:E631)</f>
        <v>62</v>
      </c>
      <c r="G631" s="33">
        <v>27</v>
      </c>
      <c r="H631" s="85">
        <f>SUM(G631/D631*1000)</f>
        <v>529.41176470588232</v>
      </c>
      <c r="I631" s="73">
        <v>194</v>
      </c>
    </row>
    <row r="632" spans="1:12" ht="16.5" customHeight="1">
      <c r="A632" s="144">
        <v>11</v>
      </c>
      <c r="B632" s="145" t="s">
        <v>154</v>
      </c>
      <c r="C632" s="33">
        <v>1</v>
      </c>
      <c r="D632" s="33">
        <v>34</v>
      </c>
      <c r="E632" s="33">
        <v>29</v>
      </c>
      <c r="F632" s="33">
        <f>SUM(C632:E632)</f>
        <v>64</v>
      </c>
      <c r="G632" s="33">
        <v>9</v>
      </c>
      <c r="H632" s="85">
        <f>SUM(G632/D632*1000)</f>
        <v>264.70588235294116</v>
      </c>
      <c r="I632" s="73">
        <v>209</v>
      </c>
    </row>
    <row r="633" spans="1:12" ht="16.5" customHeight="1">
      <c r="A633" s="144">
        <v>12</v>
      </c>
      <c r="B633" s="145" t="s">
        <v>155</v>
      </c>
      <c r="C633" s="33">
        <v>0</v>
      </c>
      <c r="D633" s="33">
        <v>33</v>
      </c>
      <c r="E633" s="33">
        <v>0</v>
      </c>
      <c r="F633" s="33">
        <f>SUM(C633:E633)</f>
        <v>33</v>
      </c>
      <c r="G633" s="33">
        <v>23</v>
      </c>
      <c r="H633" s="85">
        <f>SUM(G633/D633*1000)</f>
        <v>696.969696969697</v>
      </c>
      <c r="I633" s="73">
        <v>49</v>
      </c>
    </row>
    <row r="634" spans="1:12" ht="16.5" customHeight="1">
      <c r="A634" s="144">
        <v>13</v>
      </c>
      <c r="B634" s="145" t="s">
        <v>156</v>
      </c>
      <c r="C634" s="33">
        <v>1</v>
      </c>
      <c r="D634" s="33">
        <v>18</v>
      </c>
      <c r="E634" s="33">
        <v>0</v>
      </c>
      <c r="F634" s="33">
        <f>SUM(C634:E634)</f>
        <v>19</v>
      </c>
      <c r="G634" s="33">
        <v>4</v>
      </c>
      <c r="H634" s="85">
        <f>SUM(G634/D634*1000)</f>
        <v>222.2222222222222</v>
      </c>
      <c r="I634" s="73">
        <v>16</v>
      </c>
    </row>
    <row r="635" spans="1:12" ht="16.5" customHeight="1">
      <c r="A635" s="144">
        <v>14</v>
      </c>
      <c r="B635" s="145" t="s">
        <v>157</v>
      </c>
      <c r="C635" s="33">
        <v>0</v>
      </c>
      <c r="D635" s="33">
        <v>0</v>
      </c>
      <c r="E635" s="33">
        <v>0</v>
      </c>
      <c r="F635" s="33">
        <f>SUM(E635)</f>
        <v>0</v>
      </c>
      <c r="G635" s="33">
        <v>0</v>
      </c>
      <c r="H635" s="33">
        <v>0</v>
      </c>
      <c r="I635" s="73">
        <v>0</v>
      </c>
    </row>
    <row r="636" spans="1:12" ht="16.5" customHeight="1">
      <c r="A636" s="144">
        <v>15</v>
      </c>
      <c r="B636" s="145" t="s">
        <v>158</v>
      </c>
      <c r="C636" s="33">
        <v>0</v>
      </c>
      <c r="D636" s="33">
        <v>0</v>
      </c>
      <c r="E636" s="33">
        <v>0</v>
      </c>
      <c r="F636" s="33">
        <v>0</v>
      </c>
      <c r="G636" s="33">
        <v>0</v>
      </c>
      <c r="H636" s="33">
        <v>0</v>
      </c>
      <c r="I636" s="73">
        <v>0</v>
      </c>
    </row>
    <row r="637" spans="1:12" ht="16.5" customHeight="1">
      <c r="A637" s="144">
        <v>16</v>
      </c>
      <c r="B637" s="145" t="s">
        <v>159</v>
      </c>
      <c r="C637" s="33">
        <v>0</v>
      </c>
      <c r="D637" s="33">
        <v>0</v>
      </c>
      <c r="E637" s="33">
        <v>0</v>
      </c>
      <c r="F637" s="33">
        <v>0</v>
      </c>
      <c r="G637" s="33">
        <v>0</v>
      </c>
      <c r="H637" s="33">
        <v>0</v>
      </c>
      <c r="I637" s="73">
        <v>0</v>
      </c>
    </row>
    <row r="638" spans="1:12" ht="16.5" customHeight="1">
      <c r="A638" s="144">
        <v>17</v>
      </c>
      <c r="B638" s="145" t="s">
        <v>160</v>
      </c>
      <c r="C638" s="85">
        <v>8</v>
      </c>
      <c r="D638" s="85">
        <v>5</v>
      </c>
      <c r="E638" s="85">
        <v>1</v>
      </c>
      <c r="F638" s="85">
        <f>SUM(C638:E638)</f>
        <v>14</v>
      </c>
      <c r="G638" s="85">
        <v>7</v>
      </c>
      <c r="H638" s="85">
        <f>SUM(G638/D638*1000)</f>
        <v>1400</v>
      </c>
      <c r="I638" s="108">
        <v>74</v>
      </c>
    </row>
    <row r="639" spans="1:12" ht="16.5" customHeight="1">
      <c r="A639" s="144">
        <v>18</v>
      </c>
      <c r="B639" s="145" t="s">
        <v>161</v>
      </c>
      <c r="C639" s="85">
        <v>0</v>
      </c>
      <c r="D639" s="85">
        <v>0</v>
      </c>
      <c r="E639" s="85">
        <v>0</v>
      </c>
      <c r="F639" s="85">
        <v>0</v>
      </c>
      <c r="G639" s="85">
        <v>0</v>
      </c>
      <c r="H639" s="85">
        <v>0</v>
      </c>
      <c r="I639" s="108">
        <v>0</v>
      </c>
    </row>
    <row r="640" spans="1:12" ht="11.25" customHeight="1">
      <c r="A640" s="144"/>
      <c r="B640" s="145"/>
      <c r="C640" s="85"/>
      <c r="D640" s="85"/>
      <c r="E640" s="85"/>
      <c r="F640" s="85"/>
      <c r="G640" s="85"/>
      <c r="H640" s="85"/>
      <c r="I640" s="108"/>
    </row>
    <row r="641" spans="1:9" ht="16.5" customHeight="1">
      <c r="A641" s="137" t="s">
        <v>162</v>
      </c>
      <c r="B641" s="141" t="s">
        <v>163</v>
      </c>
      <c r="C641" s="85"/>
      <c r="D641" s="85"/>
      <c r="E641" s="85"/>
      <c r="F641" s="85"/>
      <c r="G641" s="85"/>
      <c r="H641" s="85"/>
      <c r="I641" s="108"/>
    </row>
    <row r="642" spans="1:9" ht="16.5" customHeight="1">
      <c r="A642" s="144">
        <v>1</v>
      </c>
      <c r="B642" s="145" t="s">
        <v>164</v>
      </c>
      <c r="C642" s="33">
        <v>0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73">
        <v>0</v>
      </c>
    </row>
    <row r="643" spans="1:9" ht="16.5" customHeight="1">
      <c r="A643" s="144">
        <v>2</v>
      </c>
      <c r="B643" s="145" t="s">
        <v>165</v>
      </c>
      <c r="C643" s="85">
        <v>0</v>
      </c>
      <c r="D643" s="85">
        <v>0</v>
      </c>
      <c r="E643" s="85">
        <v>0</v>
      </c>
      <c r="F643" s="85">
        <v>0</v>
      </c>
      <c r="G643" s="85">
        <v>0</v>
      </c>
      <c r="H643" s="85">
        <v>0</v>
      </c>
      <c r="I643" s="108">
        <v>0</v>
      </c>
    </row>
    <row r="644" spans="1:9" ht="11.25" customHeight="1">
      <c r="A644" s="144"/>
      <c r="B644" s="145"/>
      <c r="C644" s="147"/>
      <c r="D644" s="85"/>
      <c r="E644" s="85"/>
      <c r="F644" s="85"/>
      <c r="G644" s="85"/>
      <c r="H644" s="85"/>
      <c r="I644" s="108"/>
    </row>
    <row r="645" spans="1:9" ht="16.5" customHeight="1">
      <c r="A645" s="137" t="s">
        <v>166</v>
      </c>
      <c r="B645" s="141" t="s">
        <v>167</v>
      </c>
      <c r="C645" s="147"/>
      <c r="D645" s="85"/>
      <c r="E645" s="85"/>
      <c r="F645" s="85"/>
      <c r="G645" s="85"/>
      <c r="H645" s="85"/>
      <c r="I645" s="108"/>
    </row>
    <row r="646" spans="1:9" ht="16.5" customHeight="1">
      <c r="A646" s="144">
        <v>1</v>
      </c>
      <c r="B646" s="145" t="s">
        <v>168</v>
      </c>
      <c r="C646" s="33">
        <v>0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73">
        <v>0</v>
      </c>
    </row>
    <row r="647" spans="1:9" ht="16.5" customHeight="1">
      <c r="A647" s="149"/>
      <c r="B647" s="150"/>
      <c r="C647" s="151"/>
      <c r="D647" s="151"/>
      <c r="E647" s="151"/>
      <c r="F647" s="151"/>
      <c r="G647" s="151"/>
      <c r="H647" s="151"/>
      <c r="I647" s="152"/>
    </row>
    <row r="648" spans="1:9" ht="16.5" customHeight="1">
      <c r="A648" s="26"/>
      <c r="B648" s="75" t="s">
        <v>47</v>
      </c>
      <c r="C648" s="153">
        <f>SUM(C622:C646)</f>
        <v>62877</v>
      </c>
      <c r="D648" s="154">
        <f>SUM(D622:D647)</f>
        <v>78084</v>
      </c>
      <c r="E648" s="153">
        <f>SUM(E622:E647)</f>
        <v>2142</v>
      </c>
      <c r="F648" s="154">
        <f>SUM(C648:E648)</f>
        <v>143103</v>
      </c>
      <c r="G648" s="153">
        <f>SUM(G622:G647)</f>
        <v>937669</v>
      </c>
      <c r="H648" s="155">
        <f>SUM(G648/D648*1000)</f>
        <v>12008.465242559294</v>
      </c>
      <c r="I648" s="79">
        <f>SUM(I622:I647)</f>
        <v>73338</v>
      </c>
    </row>
    <row r="649" spans="1:9" ht="9" customHeight="1">
      <c r="A649" s="26"/>
      <c r="B649" s="75"/>
      <c r="C649" s="153"/>
      <c r="D649" s="154"/>
      <c r="E649" s="153"/>
      <c r="F649" s="154"/>
      <c r="G649" s="153"/>
      <c r="H649" s="155"/>
      <c r="I649" s="79"/>
    </row>
    <row r="650" spans="1:9" ht="16.5" customHeight="1">
      <c r="A650" s="26"/>
      <c r="B650" s="80" t="s">
        <v>48</v>
      </c>
      <c r="C650" s="178">
        <v>52990</v>
      </c>
      <c r="D650" s="114">
        <v>70931</v>
      </c>
      <c r="E650" s="178">
        <v>2591</v>
      </c>
      <c r="F650" s="114">
        <f>SUM(C650:E650)</f>
        <v>126512</v>
      </c>
      <c r="G650" s="178">
        <v>847891</v>
      </c>
      <c r="H650" s="114">
        <f>SUM(G650/D650*1000)</f>
        <v>11953.743779165668</v>
      </c>
      <c r="I650" s="110">
        <v>71557</v>
      </c>
    </row>
    <row r="651" spans="1:9" ht="9" customHeight="1">
      <c r="A651" s="50"/>
      <c r="B651" s="51"/>
      <c r="C651" s="41"/>
      <c r="D651" s="41"/>
      <c r="E651" s="41"/>
      <c r="F651" s="41"/>
      <c r="G651" s="41"/>
      <c r="H651" s="41"/>
      <c r="I651" s="52"/>
    </row>
    <row r="652" spans="1:9">
      <c r="A652" s="50"/>
      <c r="B652" s="80" t="s">
        <v>49</v>
      </c>
      <c r="C652" s="178">
        <v>35325</v>
      </c>
      <c r="D652" s="114">
        <v>70843.5</v>
      </c>
      <c r="E652" s="178">
        <v>2133</v>
      </c>
      <c r="F652" s="114">
        <f>SUM(C652:E652)</f>
        <v>108301.5</v>
      </c>
      <c r="G652" s="178">
        <v>751414</v>
      </c>
      <c r="H652" s="114">
        <f>SUM(G652/D652*1000)</f>
        <v>10606.675277195509</v>
      </c>
      <c r="I652" s="110">
        <v>53800</v>
      </c>
    </row>
    <row r="653" spans="1:9" ht="9" customHeight="1">
      <c r="A653" s="50"/>
      <c r="B653" s="51"/>
      <c r="C653" s="41"/>
      <c r="D653" s="41"/>
      <c r="E653" s="41"/>
      <c r="F653" s="41"/>
      <c r="G653" s="41"/>
      <c r="H653" s="41"/>
      <c r="I653" s="52"/>
    </row>
    <row r="654" spans="1:9">
      <c r="A654" s="50"/>
      <c r="B654" s="80" t="s">
        <v>50</v>
      </c>
      <c r="C654" s="178">
        <v>18201.5</v>
      </c>
      <c r="D654" s="114">
        <v>61344</v>
      </c>
      <c r="E654" s="178">
        <v>2906</v>
      </c>
      <c r="F654" s="114">
        <f>SUM(C654:E654)</f>
        <v>82451.5</v>
      </c>
      <c r="G654" s="178">
        <v>658668.5</v>
      </c>
      <c r="H654" s="114">
        <f>SUM(G654/D654*1000)</f>
        <v>10737.292970787688</v>
      </c>
      <c r="I654" s="110">
        <v>49200</v>
      </c>
    </row>
    <row r="655" spans="1:9" ht="7.5" customHeight="1">
      <c r="A655" s="50"/>
      <c r="B655" s="51"/>
      <c r="C655" s="41"/>
      <c r="D655" s="41"/>
      <c r="E655" s="41"/>
      <c r="F655" s="41"/>
      <c r="G655" s="41"/>
      <c r="H655" s="41"/>
      <c r="I655" s="52"/>
    </row>
    <row r="656" spans="1:9">
      <c r="A656" s="50"/>
      <c r="B656" s="80" t="s">
        <v>51</v>
      </c>
      <c r="C656" s="178">
        <v>18750</v>
      </c>
      <c r="D656" s="114">
        <v>60787</v>
      </c>
      <c r="E656" s="178">
        <v>2906</v>
      </c>
      <c r="F656" s="114">
        <f>SUM(C656:E656)</f>
        <v>82443</v>
      </c>
      <c r="G656" s="178">
        <v>666670</v>
      </c>
      <c r="H656" s="114">
        <f>SUM(G656/D656*1000)</f>
        <v>10967.312089756033</v>
      </c>
      <c r="I656" s="110">
        <v>49430</v>
      </c>
    </row>
    <row r="657" spans="1:9" ht="8.25" customHeight="1" thickBot="1">
      <c r="A657" s="59"/>
      <c r="B657" s="60"/>
      <c r="C657" s="61"/>
      <c r="D657" s="61"/>
      <c r="E657" s="61"/>
      <c r="F657" s="61"/>
      <c r="G657" s="61"/>
      <c r="H657" s="61"/>
      <c r="I657" s="62"/>
    </row>
    <row r="658" spans="1:9" ht="13.5" thickTop="1">
      <c r="B658" s="63" t="s">
        <v>52</v>
      </c>
    </row>
    <row r="659" spans="1:9">
      <c r="B659" s="156"/>
      <c r="C659" s="115"/>
    </row>
    <row r="663" spans="1:9">
      <c r="A663" s="170"/>
      <c r="B663" s="171"/>
      <c r="C663" s="171"/>
      <c r="D663" s="171"/>
      <c r="E663" s="171"/>
      <c r="F663" s="171"/>
      <c r="G663" s="171"/>
      <c r="H663" s="171"/>
      <c r="I663" s="171"/>
    </row>
    <row r="664" spans="1:9">
      <c r="A664" s="172"/>
      <c r="B664" s="116"/>
      <c r="C664" s="116"/>
      <c r="D664" s="116"/>
      <c r="E664" s="116"/>
      <c r="F664" s="116"/>
      <c r="G664" s="116"/>
      <c r="H664" s="116"/>
      <c r="I664" s="116"/>
    </row>
    <row r="665" spans="1:9">
      <c r="A665" s="172"/>
      <c r="B665" s="116"/>
      <c r="C665" s="116"/>
      <c r="D665" s="116"/>
      <c r="E665" s="116"/>
      <c r="F665" s="116"/>
      <c r="G665" s="116"/>
      <c r="H665" s="116"/>
      <c r="I665" s="116"/>
    </row>
    <row r="666" spans="1:9">
      <c r="A666" s="172"/>
      <c r="B666" s="116"/>
      <c r="C666" s="116"/>
      <c r="D666" s="116"/>
      <c r="E666" s="116"/>
      <c r="F666" s="116"/>
      <c r="G666" s="116"/>
      <c r="H666" s="116"/>
      <c r="I666" s="116"/>
    </row>
    <row r="668" spans="1:9">
      <c r="A668" s="159"/>
      <c r="B668" s="160"/>
      <c r="C668" s="160"/>
      <c r="D668" s="160"/>
      <c r="E668" s="160"/>
      <c r="F668" s="160"/>
      <c r="G668" s="160"/>
      <c r="H668" s="160"/>
      <c r="I668" s="160"/>
    </row>
    <row r="674" spans="1:12">
      <c r="A674" s="116"/>
      <c r="B674" s="117"/>
      <c r="C674" s="116"/>
      <c r="D674" s="116" t="s">
        <v>191</v>
      </c>
      <c r="E674" s="117" t="s">
        <v>139</v>
      </c>
      <c r="F674" s="116"/>
      <c r="G674" s="116"/>
      <c r="H674" s="116"/>
      <c r="I674" s="116"/>
    </row>
    <row r="675" spans="1:12">
      <c r="A675" s="116"/>
      <c r="B675" s="117"/>
      <c r="C675" s="116"/>
      <c r="D675" s="116"/>
      <c r="E675" s="117" t="s">
        <v>192</v>
      </c>
      <c r="F675" s="116"/>
      <c r="G675" s="116"/>
      <c r="H675" s="116"/>
      <c r="I675" s="116"/>
    </row>
    <row r="676" spans="1:12">
      <c r="A676" s="116"/>
      <c r="B676" s="117"/>
      <c r="C676" s="116"/>
      <c r="D676" s="116"/>
      <c r="E676" s="117" t="s">
        <v>3</v>
      </c>
      <c r="F676" s="117" t="s">
        <v>67</v>
      </c>
      <c r="G676" s="116"/>
      <c r="H676" s="116"/>
      <c r="I676" s="116"/>
    </row>
    <row r="677" spans="1:12" ht="13.5" thickBot="1">
      <c r="A677" s="119"/>
      <c r="B677" s="120"/>
      <c r="C677" s="121"/>
      <c r="D677" s="64"/>
      <c r="E677" s="64"/>
      <c r="F677" s="64"/>
      <c r="G677" s="64"/>
      <c r="H677" s="64"/>
      <c r="I677" s="64"/>
    </row>
    <row r="678" spans="1:12" ht="16.5" customHeight="1" thickTop="1">
      <c r="A678" s="122"/>
      <c r="B678" s="123"/>
      <c r="C678" s="124" t="s">
        <v>5</v>
      </c>
      <c r="D678" s="124"/>
      <c r="E678" s="125"/>
      <c r="F678" s="126" t="s">
        <v>6</v>
      </c>
      <c r="G678" s="126" t="s">
        <v>7</v>
      </c>
      <c r="H678" s="126" t="s">
        <v>8</v>
      </c>
      <c r="I678" s="127" t="s">
        <v>9</v>
      </c>
    </row>
    <row r="679" spans="1:12" ht="16.5" customHeight="1">
      <c r="A679" s="128" t="s">
        <v>10</v>
      </c>
      <c r="B679" s="129" t="s">
        <v>141</v>
      </c>
      <c r="C679" s="130" t="s">
        <v>12</v>
      </c>
      <c r="D679" s="130" t="s">
        <v>13</v>
      </c>
      <c r="E679" s="130" t="s">
        <v>14</v>
      </c>
      <c r="F679" s="131" t="s">
        <v>15</v>
      </c>
      <c r="G679" s="131" t="s">
        <v>56</v>
      </c>
      <c r="H679" s="131" t="s">
        <v>7</v>
      </c>
      <c r="I679" s="132" t="s">
        <v>17</v>
      </c>
    </row>
    <row r="680" spans="1:12" ht="16.5" customHeight="1">
      <c r="A680" s="133"/>
      <c r="B680" s="134"/>
      <c r="C680" s="135"/>
      <c r="D680" s="135"/>
      <c r="E680" s="135"/>
      <c r="F680" s="135"/>
      <c r="G680" s="135"/>
      <c r="H680" s="135" t="s">
        <v>18</v>
      </c>
      <c r="I680" s="136" t="s">
        <v>19</v>
      </c>
    </row>
    <row r="681" spans="1:12" ht="11.25" customHeight="1">
      <c r="A681" s="137"/>
      <c r="B681" s="138"/>
      <c r="C681" s="139"/>
      <c r="D681" s="139"/>
      <c r="E681" s="139"/>
      <c r="F681" s="139"/>
      <c r="G681" s="139"/>
      <c r="H681" s="139"/>
      <c r="I681" s="140"/>
    </row>
    <row r="682" spans="1:12" ht="16.5" customHeight="1">
      <c r="A682" s="137" t="s">
        <v>142</v>
      </c>
      <c r="B682" s="141" t="s">
        <v>143</v>
      </c>
      <c r="C682" s="142"/>
      <c r="D682" s="142"/>
      <c r="E682" s="142"/>
      <c r="F682" s="142"/>
      <c r="G682" s="142"/>
      <c r="H682" s="142"/>
      <c r="I682" s="143"/>
    </row>
    <row r="683" spans="1:12" ht="16.5" customHeight="1">
      <c r="A683" s="144">
        <v>1</v>
      </c>
      <c r="B683" s="145" t="s">
        <v>144</v>
      </c>
      <c r="C683" s="33">
        <v>161</v>
      </c>
      <c r="D683" s="33">
        <v>0</v>
      </c>
      <c r="E683" s="33">
        <v>0</v>
      </c>
      <c r="F683" s="33">
        <f t="shared" ref="F683:F689" si="24">SUM(C683:E683)</f>
        <v>161</v>
      </c>
      <c r="G683" s="33">
        <v>0</v>
      </c>
      <c r="H683" s="33">
        <v>0</v>
      </c>
      <c r="I683" s="73">
        <v>161</v>
      </c>
    </row>
    <row r="684" spans="1:12" ht="16.5" customHeight="1">
      <c r="A684" s="144">
        <v>2</v>
      </c>
      <c r="B684" s="145" t="s">
        <v>145</v>
      </c>
      <c r="C684" s="33">
        <v>102</v>
      </c>
      <c r="D684" s="85">
        <v>920</v>
      </c>
      <c r="E684" s="33">
        <v>0</v>
      </c>
      <c r="F684" s="33">
        <f t="shared" si="24"/>
        <v>1022</v>
      </c>
      <c r="G684" s="85">
        <v>1222</v>
      </c>
      <c r="H684" s="85">
        <f>SUM(G684/D684*1000)</f>
        <v>1328.2608695652175</v>
      </c>
      <c r="I684" s="108">
        <v>1210</v>
      </c>
    </row>
    <row r="685" spans="1:12" ht="16.5" customHeight="1">
      <c r="A685" s="144">
        <v>3</v>
      </c>
      <c r="B685" s="145" t="s">
        <v>146</v>
      </c>
      <c r="C685" s="33">
        <v>33900</v>
      </c>
      <c r="D685" s="33">
        <f>5000+54</f>
        <v>5054</v>
      </c>
      <c r="E685" s="33">
        <v>17</v>
      </c>
      <c r="F685" s="33">
        <f>SUM(C685:E685)</f>
        <v>38971</v>
      </c>
      <c r="G685" s="182">
        <v>34857</v>
      </c>
      <c r="H685" s="85">
        <f>SUM(G685/D685*1000)</f>
        <v>6896.9133359715079</v>
      </c>
      <c r="I685" s="108">
        <v>3733</v>
      </c>
    </row>
    <row r="686" spans="1:12" ht="16.5" customHeight="1">
      <c r="A686" s="144">
        <v>4</v>
      </c>
      <c r="B686" s="145" t="s">
        <v>147</v>
      </c>
      <c r="C686" s="33">
        <v>236</v>
      </c>
      <c r="D686" s="33">
        <v>637</v>
      </c>
      <c r="E686" s="33">
        <v>113</v>
      </c>
      <c r="F686" s="33">
        <f t="shared" si="24"/>
        <v>986</v>
      </c>
      <c r="G686" s="85">
        <v>176</v>
      </c>
      <c r="H686" s="85">
        <f>SUM(G686/D686*1000)</f>
        <v>276.29513343799056</v>
      </c>
      <c r="I686" s="108">
        <v>931</v>
      </c>
      <c r="L686" s="116"/>
    </row>
    <row r="687" spans="1:12" ht="16.5" customHeight="1">
      <c r="A687" s="144">
        <v>5</v>
      </c>
      <c r="B687" s="145" t="s">
        <v>148</v>
      </c>
      <c r="C687" s="33">
        <v>67</v>
      </c>
      <c r="D687" s="33">
        <v>44</v>
      </c>
      <c r="E687" s="33">
        <v>17</v>
      </c>
      <c r="F687" s="33">
        <f t="shared" si="24"/>
        <v>128</v>
      </c>
      <c r="G687" s="85">
        <v>95</v>
      </c>
      <c r="H687" s="85">
        <f>SUM(G687/D687*1000)</f>
        <v>2159.090909090909</v>
      </c>
      <c r="I687" s="108">
        <v>101</v>
      </c>
    </row>
    <row r="688" spans="1:12" ht="16.5" customHeight="1">
      <c r="A688" s="144">
        <v>6</v>
      </c>
      <c r="B688" s="145" t="s">
        <v>149</v>
      </c>
      <c r="C688" s="33">
        <v>81</v>
      </c>
      <c r="D688" s="33">
        <v>229</v>
      </c>
      <c r="E688" s="33">
        <v>0</v>
      </c>
      <c r="F688" s="33">
        <f t="shared" si="24"/>
        <v>310</v>
      </c>
      <c r="G688" s="33">
        <v>37</v>
      </c>
      <c r="H688" s="85">
        <f>SUM(G688/D688*1000)</f>
        <v>161.5720524017467</v>
      </c>
      <c r="I688" s="108">
        <v>325</v>
      </c>
    </row>
    <row r="689" spans="1:9" ht="16.5" customHeight="1">
      <c r="A689" s="144">
        <v>7</v>
      </c>
      <c r="B689" s="145" t="s">
        <v>150</v>
      </c>
      <c r="C689" s="33">
        <v>0</v>
      </c>
      <c r="D689" s="33">
        <v>0</v>
      </c>
      <c r="E689" s="33">
        <v>0</v>
      </c>
      <c r="F689" s="33">
        <f t="shared" si="24"/>
        <v>0</v>
      </c>
      <c r="G689" s="33">
        <v>0</v>
      </c>
      <c r="H689" s="33">
        <v>0</v>
      </c>
      <c r="I689" s="73">
        <v>0</v>
      </c>
    </row>
    <row r="690" spans="1:9" ht="16.5" customHeight="1">
      <c r="A690" s="144">
        <v>8</v>
      </c>
      <c r="B690" s="145" t="s">
        <v>151</v>
      </c>
      <c r="C690" s="33">
        <v>0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73">
        <v>0</v>
      </c>
    </row>
    <row r="691" spans="1:9" ht="16.5" customHeight="1">
      <c r="A691" s="144">
        <v>9</v>
      </c>
      <c r="B691" s="145" t="s">
        <v>152</v>
      </c>
      <c r="C691" s="33">
        <v>0</v>
      </c>
      <c r="D691" s="33">
        <v>0</v>
      </c>
      <c r="E691" s="33">
        <v>0</v>
      </c>
      <c r="F691" s="33">
        <f>SUM(C691:E691)</f>
        <v>0</v>
      </c>
      <c r="G691" s="33">
        <v>0</v>
      </c>
      <c r="H691" s="33">
        <v>0</v>
      </c>
      <c r="I691" s="73">
        <v>0</v>
      </c>
    </row>
    <row r="692" spans="1:9" ht="16.5" customHeight="1">
      <c r="A692" s="144">
        <v>10</v>
      </c>
      <c r="B692" s="145" t="s">
        <v>153</v>
      </c>
      <c r="C692" s="33">
        <v>0</v>
      </c>
      <c r="D692" s="33">
        <v>0</v>
      </c>
      <c r="E692" s="33">
        <v>0</v>
      </c>
      <c r="F692" s="33">
        <f>SUM(C692:E692)</f>
        <v>0</v>
      </c>
      <c r="G692" s="33">
        <v>0</v>
      </c>
      <c r="H692" s="33">
        <v>0</v>
      </c>
      <c r="I692" s="73">
        <v>0</v>
      </c>
    </row>
    <row r="693" spans="1:9" ht="16.5" customHeight="1">
      <c r="A693" s="144">
        <v>11</v>
      </c>
      <c r="B693" s="145" t="s">
        <v>154</v>
      </c>
      <c r="C693" s="33">
        <v>0</v>
      </c>
      <c r="D693" s="33">
        <v>0</v>
      </c>
      <c r="E693" s="33">
        <v>0</v>
      </c>
      <c r="F693" s="33">
        <f>SUM(C693:E693)</f>
        <v>0</v>
      </c>
      <c r="G693" s="33">
        <v>0</v>
      </c>
      <c r="H693" s="33">
        <v>0</v>
      </c>
      <c r="I693" s="73">
        <v>0</v>
      </c>
    </row>
    <row r="694" spans="1:9" ht="16.5" customHeight="1">
      <c r="A694" s="144">
        <v>12</v>
      </c>
      <c r="B694" s="145" t="s">
        <v>155</v>
      </c>
      <c r="C694" s="33">
        <v>14</v>
      </c>
      <c r="D694" s="33">
        <v>19</v>
      </c>
      <c r="E694" s="33">
        <v>0</v>
      </c>
      <c r="F694" s="33">
        <f>SUM(C694:E694)</f>
        <v>33</v>
      </c>
      <c r="G694" s="33">
        <v>24</v>
      </c>
      <c r="H694" s="85">
        <f>SUM(G694/D694*1000)</f>
        <v>1263.1578947368421</v>
      </c>
      <c r="I694" s="73">
        <v>18</v>
      </c>
    </row>
    <row r="695" spans="1:9" ht="16.5" customHeight="1">
      <c r="A695" s="144">
        <v>13</v>
      </c>
      <c r="B695" s="145" t="s">
        <v>156</v>
      </c>
      <c r="C695" s="33">
        <v>0</v>
      </c>
      <c r="D695" s="33">
        <v>0</v>
      </c>
      <c r="E695" s="33">
        <v>0</v>
      </c>
      <c r="F695" s="33">
        <f>SUM(C695:E695)</f>
        <v>0</v>
      </c>
      <c r="G695" s="33">
        <v>0</v>
      </c>
      <c r="H695" s="33">
        <v>0</v>
      </c>
      <c r="I695" s="73">
        <v>0</v>
      </c>
    </row>
    <row r="696" spans="1:9" ht="16.5" customHeight="1">
      <c r="A696" s="144">
        <v>14</v>
      </c>
      <c r="B696" s="145" t="s">
        <v>157</v>
      </c>
      <c r="C696" s="33">
        <v>0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73">
        <v>0</v>
      </c>
    </row>
    <row r="697" spans="1:9" ht="16.5" customHeight="1">
      <c r="A697" s="144">
        <v>15</v>
      </c>
      <c r="B697" s="145" t="s">
        <v>158</v>
      </c>
      <c r="C697" s="33">
        <v>0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73">
        <v>0</v>
      </c>
    </row>
    <row r="698" spans="1:9" ht="16.5" customHeight="1">
      <c r="A698" s="144">
        <v>16</v>
      </c>
      <c r="B698" s="145" t="s">
        <v>159</v>
      </c>
      <c r="C698" s="33">
        <v>0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73">
        <v>0</v>
      </c>
    </row>
    <row r="699" spans="1:9" ht="16.5" customHeight="1">
      <c r="A699" s="144">
        <v>17</v>
      </c>
      <c r="B699" s="145" t="s">
        <v>160</v>
      </c>
      <c r="C699" s="33">
        <v>0</v>
      </c>
      <c r="D699" s="33">
        <v>0</v>
      </c>
      <c r="E699" s="33">
        <v>0</v>
      </c>
      <c r="F699" s="33">
        <v>0</v>
      </c>
      <c r="G699" s="33">
        <v>0</v>
      </c>
      <c r="H699" s="33">
        <v>0</v>
      </c>
      <c r="I699" s="73">
        <v>0</v>
      </c>
    </row>
    <row r="700" spans="1:9" ht="16.5" customHeight="1">
      <c r="A700" s="144">
        <v>18</v>
      </c>
      <c r="B700" s="145" t="s">
        <v>161</v>
      </c>
      <c r="C700" s="33">
        <v>0</v>
      </c>
      <c r="D700" s="33">
        <v>0</v>
      </c>
      <c r="E700" s="33">
        <v>0</v>
      </c>
      <c r="F700" s="33">
        <v>0</v>
      </c>
      <c r="G700" s="33">
        <v>0</v>
      </c>
      <c r="H700" s="33">
        <v>0</v>
      </c>
      <c r="I700" s="73">
        <v>0</v>
      </c>
    </row>
    <row r="701" spans="1:9" ht="11.25" customHeight="1">
      <c r="A701" s="144"/>
      <c r="B701" s="145"/>
      <c r="C701" s="85"/>
      <c r="D701" s="85"/>
      <c r="E701" s="85"/>
      <c r="F701" s="85"/>
      <c r="G701" s="85"/>
      <c r="H701" s="85"/>
      <c r="I701" s="108"/>
    </row>
    <row r="702" spans="1:9" ht="16.5" customHeight="1">
      <c r="A702" s="137" t="s">
        <v>162</v>
      </c>
      <c r="B702" s="141" t="s">
        <v>163</v>
      </c>
      <c r="C702" s="85"/>
      <c r="D702" s="85"/>
      <c r="E702" s="85"/>
      <c r="F702" s="85"/>
      <c r="G702" s="85"/>
      <c r="H702" s="85"/>
      <c r="I702" s="108"/>
    </row>
    <row r="703" spans="1:9" ht="16.5" customHeight="1">
      <c r="A703" s="144">
        <v>1</v>
      </c>
      <c r="B703" s="145" t="s">
        <v>164</v>
      </c>
      <c r="C703" s="33">
        <v>0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73">
        <v>0</v>
      </c>
    </row>
    <row r="704" spans="1:9" ht="16.5" customHeight="1">
      <c r="A704" s="144">
        <v>2</v>
      </c>
      <c r="B704" s="145" t="s">
        <v>165</v>
      </c>
      <c r="C704" s="33">
        <v>0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73">
        <v>0</v>
      </c>
    </row>
    <row r="705" spans="1:9" ht="11.25" customHeight="1">
      <c r="A705" s="144"/>
      <c r="B705" s="145"/>
      <c r="C705" s="147"/>
      <c r="D705" s="147"/>
      <c r="E705" s="147"/>
      <c r="F705" s="147"/>
      <c r="G705" s="147"/>
      <c r="H705" s="147"/>
      <c r="I705" s="108"/>
    </row>
    <row r="706" spans="1:9" ht="16.5" customHeight="1">
      <c r="A706" s="137" t="s">
        <v>166</v>
      </c>
      <c r="B706" s="141" t="s">
        <v>167</v>
      </c>
      <c r="C706" s="147"/>
      <c r="D706" s="147"/>
      <c r="E706" s="147"/>
      <c r="F706" s="147"/>
      <c r="G706" s="147"/>
      <c r="H706" s="147"/>
      <c r="I706" s="108"/>
    </row>
    <row r="707" spans="1:9" ht="16.5" customHeight="1">
      <c r="A707" s="144">
        <v>1</v>
      </c>
      <c r="B707" s="145" t="s">
        <v>168</v>
      </c>
      <c r="C707" s="33">
        <v>0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73">
        <v>0</v>
      </c>
    </row>
    <row r="708" spans="1:9" ht="16.5" customHeight="1">
      <c r="A708" s="149"/>
      <c r="B708" s="150"/>
      <c r="C708" s="151"/>
      <c r="D708" s="151"/>
      <c r="E708" s="151"/>
      <c r="F708" s="151"/>
      <c r="G708" s="151"/>
      <c r="H708" s="151"/>
      <c r="I708" s="152"/>
    </row>
    <row r="709" spans="1:9" ht="16.5" customHeight="1">
      <c r="A709" s="26"/>
      <c r="B709" s="75" t="s">
        <v>114</v>
      </c>
      <c r="C709" s="153">
        <f>SUM(C683:C707)</f>
        <v>34561</v>
      </c>
      <c r="D709" s="154">
        <f>SUM(D683:D708)</f>
        <v>6903</v>
      </c>
      <c r="E709" s="153">
        <f>SUM(E683:E708)</f>
        <v>147</v>
      </c>
      <c r="F709" s="154">
        <f>SUM(C709:E709)</f>
        <v>41611</v>
      </c>
      <c r="G709" s="153">
        <f>SUM(G683:G708)</f>
        <v>36411</v>
      </c>
      <c r="H709" s="155">
        <f>SUM(G709/D709*1000)</f>
        <v>5274.6631899174272</v>
      </c>
      <c r="I709" s="79">
        <f>SUM(I683:I707)</f>
        <v>6479</v>
      </c>
    </row>
    <row r="710" spans="1:9" ht="9" customHeight="1">
      <c r="A710" s="50"/>
      <c r="B710" s="51"/>
      <c r="C710" s="41"/>
      <c r="D710" s="41"/>
      <c r="E710" s="41"/>
      <c r="F710" s="41"/>
      <c r="G710" s="41"/>
      <c r="H710" s="41"/>
      <c r="I710" s="52"/>
    </row>
    <row r="711" spans="1:9" ht="15" customHeight="1">
      <c r="A711" s="50"/>
      <c r="B711" s="80" t="s">
        <v>48</v>
      </c>
      <c r="C711" s="114">
        <v>32504</v>
      </c>
      <c r="D711" s="114">
        <v>4187</v>
      </c>
      <c r="E711" s="114">
        <v>171</v>
      </c>
      <c r="F711" s="114">
        <f>SUM(C711:E711)</f>
        <v>36862</v>
      </c>
      <c r="G711" s="114">
        <v>16555</v>
      </c>
      <c r="H711" s="114">
        <f>SUM(G711/D711*1000)</f>
        <v>3953.9049438738957</v>
      </c>
      <c r="I711" s="111">
        <v>8385</v>
      </c>
    </row>
    <row r="712" spans="1:9" ht="9" customHeight="1">
      <c r="A712" s="50"/>
      <c r="B712" s="51"/>
      <c r="C712" s="41"/>
      <c r="D712" s="41"/>
      <c r="E712" s="41"/>
      <c r="F712" s="41"/>
      <c r="G712" s="41"/>
      <c r="H712" s="41"/>
      <c r="I712" s="52"/>
    </row>
    <row r="713" spans="1:9">
      <c r="A713" s="50"/>
      <c r="B713" s="80" t="s">
        <v>49</v>
      </c>
      <c r="C713" s="114">
        <v>14063</v>
      </c>
      <c r="D713" s="114">
        <v>3082.5</v>
      </c>
      <c r="E713" s="114">
        <v>198.5</v>
      </c>
      <c r="F713" s="114">
        <f>SUM(C713:E713)</f>
        <v>17344</v>
      </c>
      <c r="G713" s="114">
        <v>8476.5</v>
      </c>
      <c r="H713" s="114">
        <f>SUM(G713/D713*1000)</f>
        <v>2749.8783454987838</v>
      </c>
      <c r="I713" s="111">
        <v>9677</v>
      </c>
    </row>
    <row r="714" spans="1:9" ht="9" customHeight="1">
      <c r="A714" s="50"/>
      <c r="B714" s="51"/>
      <c r="C714" s="41"/>
      <c r="D714" s="41"/>
      <c r="E714" s="41"/>
      <c r="F714" s="41"/>
      <c r="G714" s="41"/>
      <c r="H714" s="41"/>
      <c r="I714" s="52"/>
    </row>
    <row r="715" spans="1:9">
      <c r="A715" s="50"/>
      <c r="B715" s="80" t="s">
        <v>50</v>
      </c>
      <c r="C715" s="114">
        <v>9379.5</v>
      </c>
      <c r="D715" s="114">
        <v>2108.5</v>
      </c>
      <c r="E715" s="114">
        <v>216.5</v>
      </c>
      <c r="F715" s="114">
        <f>SUM(C715:E715)</f>
        <v>11704.5</v>
      </c>
      <c r="G715" s="114">
        <v>2168.5</v>
      </c>
      <c r="H715" s="114">
        <f>SUM(G715/D715*1000)</f>
        <v>1028.4562485179035</v>
      </c>
      <c r="I715" s="111">
        <v>6793</v>
      </c>
    </row>
    <row r="716" spans="1:9" ht="9" customHeight="1">
      <c r="A716" s="50"/>
      <c r="B716" s="51"/>
      <c r="C716" s="41"/>
      <c r="D716" s="41"/>
      <c r="E716" s="41"/>
      <c r="F716" s="41"/>
      <c r="G716" s="41"/>
      <c r="H716" s="41"/>
      <c r="I716" s="52"/>
    </row>
    <row r="717" spans="1:9">
      <c r="A717" s="50"/>
      <c r="B717" s="80" t="s">
        <v>51</v>
      </c>
      <c r="C717" s="114">
        <v>10850.5</v>
      </c>
      <c r="D717" s="114">
        <v>2461.5</v>
      </c>
      <c r="E717" s="114">
        <v>82.5</v>
      </c>
      <c r="F717" s="114">
        <f>SUM(C717:E717)</f>
        <v>13394.5</v>
      </c>
      <c r="G717" s="114">
        <v>2258</v>
      </c>
      <c r="H717" s="114">
        <f>SUM(G717/D717*1000)</f>
        <v>917.32683323176923</v>
      </c>
      <c r="I717" s="111">
        <v>6351</v>
      </c>
    </row>
    <row r="718" spans="1:9" ht="8.25" customHeight="1" thickBot="1">
      <c r="A718" s="59"/>
      <c r="B718" s="60"/>
      <c r="C718" s="61"/>
      <c r="D718" s="61"/>
      <c r="E718" s="61"/>
      <c r="F718" s="61"/>
      <c r="G718" s="61"/>
      <c r="H718" s="61"/>
      <c r="I718" s="62"/>
    </row>
    <row r="719" spans="1:9" ht="13.5" thickTop="1">
      <c r="B719" s="63" t="s">
        <v>52</v>
      </c>
    </row>
    <row r="720" spans="1:9">
      <c r="B720" s="156"/>
      <c r="C720" s="115"/>
    </row>
    <row r="723" spans="1:9">
      <c r="A723" s="170"/>
      <c r="B723" s="171"/>
      <c r="C723" s="171"/>
      <c r="D723" s="171"/>
      <c r="E723" s="171"/>
      <c r="F723" s="171"/>
      <c r="G723" s="171"/>
      <c r="H723" s="171"/>
      <c r="I723" s="171"/>
    </row>
    <row r="724" spans="1:9">
      <c r="A724" s="172"/>
      <c r="B724" s="116"/>
      <c r="C724" s="116"/>
      <c r="D724" s="116"/>
      <c r="E724" s="116"/>
      <c r="F724" s="116"/>
      <c r="G724" s="116"/>
      <c r="H724" s="116"/>
      <c r="I724" s="116"/>
    </row>
    <row r="725" spans="1:9">
      <c r="A725" s="172"/>
      <c r="B725" s="116"/>
      <c r="C725" s="116"/>
      <c r="D725" s="116"/>
      <c r="E725" s="116"/>
      <c r="F725" s="116"/>
      <c r="G725" s="116"/>
      <c r="H725" s="116"/>
      <c r="I725" s="116"/>
    </row>
    <row r="726" spans="1:9">
      <c r="A726" s="172"/>
      <c r="B726" s="116"/>
      <c r="C726" s="116"/>
      <c r="D726" s="116"/>
      <c r="E726" s="116"/>
      <c r="F726" s="116"/>
      <c r="G726" s="116"/>
      <c r="H726" s="116"/>
      <c r="I726" s="116"/>
    </row>
    <row r="727" spans="1:9">
      <c r="A727" s="172"/>
      <c r="B727" s="116"/>
      <c r="C727" s="116"/>
      <c r="D727" s="116"/>
      <c r="E727" s="116"/>
      <c r="F727" s="116"/>
      <c r="G727" s="116"/>
      <c r="H727" s="116"/>
      <c r="I727" s="116"/>
    </row>
    <row r="729" spans="1:9">
      <c r="A729" s="159"/>
      <c r="B729" s="160"/>
      <c r="C729" s="160"/>
      <c r="D729" s="160"/>
      <c r="E729" s="160"/>
      <c r="F729" s="160"/>
      <c r="G729" s="160"/>
      <c r="H729" s="160"/>
      <c r="I729" s="160"/>
    </row>
    <row r="735" spans="1:9">
      <c r="A735" s="116"/>
      <c r="B735" s="117"/>
      <c r="C735" s="116"/>
      <c r="D735" s="116" t="s">
        <v>193</v>
      </c>
      <c r="E735" s="117" t="s">
        <v>139</v>
      </c>
      <c r="F735" s="116"/>
      <c r="G735" s="116"/>
      <c r="H735" s="116"/>
      <c r="I735" s="116"/>
    </row>
    <row r="736" spans="1:9">
      <c r="A736" s="116"/>
      <c r="B736" s="117"/>
      <c r="C736" s="116"/>
      <c r="D736" s="116"/>
      <c r="E736" s="117" t="s">
        <v>194</v>
      </c>
      <c r="F736" s="116"/>
      <c r="G736" s="116"/>
      <c r="H736" s="116"/>
      <c r="I736" s="116"/>
    </row>
    <row r="737" spans="1:12">
      <c r="A737" s="116"/>
      <c r="B737" s="117"/>
      <c r="C737" s="116"/>
      <c r="D737" s="116"/>
      <c r="E737" s="117" t="s">
        <v>3</v>
      </c>
      <c r="F737" s="117" t="s">
        <v>67</v>
      </c>
      <c r="G737" s="116"/>
      <c r="H737" s="116"/>
      <c r="I737" s="116"/>
    </row>
    <row r="738" spans="1:12" ht="13.5" thickBot="1">
      <c r="A738" s="121"/>
      <c r="B738" s="120"/>
      <c r="C738" s="121"/>
      <c r="D738" s="64"/>
      <c r="E738" s="64"/>
      <c r="F738" s="64"/>
      <c r="G738" s="64"/>
      <c r="H738" s="64"/>
      <c r="I738" s="64"/>
    </row>
    <row r="739" spans="1:12" ht="16.5" customHeight="1" thickTop="1">
      <c r="A739" s="122"/>
      <c r="B739" s="123"/>
      <c r="C739" s="124" t="s">
        <v>5</v>
      </c>
      <c r="D739" s="124"/>
      <c r="E739" s="125"/>
      <c r="F739" s="126" t="s">
        <v>6</v>
      </c>
      <c r="G739" s="126" t="s">
        <v>7</v>
      </c>
      <c r="H739" s="126" t="s">
        <v>8</v>
      </c>
      <c r="I739" s="127" t="s">
        <v>9</v>
      </c>
    </row>
    <row r="740" spans="1:12" ht="16.5" customHeight="1">
      <c r="A740" s="128" t="s">
        <v>10</v>
      </c>
      <c r="B740" s="129" t="s">
        <v>141</v>
      </c>
      <c r="C740" s="130" t="s">
        <v>12</v>
      </c>
      <c r="D740" s="130" t="s">
        <v>13</v>
      </c>
      <c r="E740" s="130" t="s">
        <v>14</v>
      </c>
      <c r="F740" s="131" t="s">
        <v>15</v>
      </c>
      <c r="G740" s="131" t="s">
        <v>56</v>
      </c>
      <c r="H740" s="131" t="s">
        <v>7</v>
      </c>
      <c r="I740" s="132" t="s">
        <v>17</v>
      </c>
    </row>
    <row r="741" spans="1:12" ht="16.5" customHeight="1">
      <c r="A741" s="133"/>
      <c r="B741" s="134"/>
      <c r="C741" s="135"/>
      <c r="D741" s="135"/>
      <c r="E741" s="135"/>
      <c r="F741" s="135"/>
      <c r="G741" s="135"/>
      <c r="H741" s="135" t="s">
        <v>18</v>
      </c>
      <c r="I741" s="136" t="s">
        <v>19</v>
      </c>
    </row>
    <row r="742" spans="1:12" ht="11.25" customHeight="1">
      <c r="A742" s="137"/>
      <c r="B742" s="138"/>
      <c r="C742" s="139"/>
      <c r="D742" s="139"/>
      <c r="E742" s="139"/>
      <c r="F742" s="139"/>
      <c r="G742" s="139"/>
      <c r="H742" s="139"/>
      <c r="I742" s="140"/>
    </row>
    <row r="743" spans="1:12" ht="16.5" customHeight="1">
      <c r="A743" s="137" t="s">
        <v>142</v>
      </c>
      <c r="B743" s="141" t="s">
        <v>143</v>
      </c>
      <c r="C743" s="142"/>
      <c r="D743" s="142"/>
      <c r="E743" s="142"/>
      <c r="F743" s="142"/>
      <c r="G743" s="142"/>
      <c r="H743" s="142"/>
      <c r="I743" s="143"/>
    </row>
    <row r="744" spans="1:12" ht="16.5" customHeight="1">
      <c r="A744" s="144">
        <v>1</v>
      </c>
      <c r="B744" s="145" t="s">
        <v>144</v>
      </c>
      <c r="C744" s="183">
        <v>0</v>
      </c>
      <c r="D744" s="183">
        <v>0</v>
      </c>
      <c r="E744" s="183">
        <v>0</v>
      </c>
      <c r="F744" s="183">
        <f t="shared" ref="F744:F760" si="25">SUM(C744:E744)</f>
        <v>0</v>
      </c>
      <c r="G744" s="183">
        <v>0</v>
      </c>
      <c r="H744" s="183">
        <v>0</v>
      </c>
      <c r="I744" s="184">
        <v>0</v>
      </c>
    </row>
    <row r="745" spans="1:12" ht="16.5" customHeight="1">
      <c r="A745" s="144">
        <v>2</v>
      </c>
      <c r="B745" s="145" t="s">
        <v>145</v>
      </c>
      <c r="C745" s="33">
        <v>454</v>
      </c>
      <c r="D745" s="85">
        <v>600</v>
      </c>
      <c r="E745" s="33">
        <v>18</v>
      </c>
      <c r="F745" s="33">
        <f t="shared" si="25"/>
        <v>1072</v>
      </c>
      <c r="G745" s="85">
        <v>567</v>
      </c>
      <c r="H745" s="85">
        <f>SUM(G745/D745*1000)</f>
        <v>945</v>
      </c>
      <c r="I745" s="108">
        <v>2046</v>
      </c>
    </row>
    <row r="746" spans="1:12" ht="16.5" customHeight="1">
      <c r="A746" s="144">
        <v>3</v>
      </c>
      <c r="B746" s="176" t="s">
        <v>146</v>
      </c>
      <c r="C746" s="33">
        <v>38734</v>
      </c>
      <c r="D746" s="33">
        <v>27818</v>
      </c>
      <c r="E746" s="33">
        <v>264</v>
      </c>
      <c r="F746" s="33">
        <f t="shared" si="25"/>
        <v>66816</v>
      </c>
      <c r="G746" s="33">
        <v>354907</v>
      </c>
      <c r="H746" s="85">
        <f>SUM(G746/D746*1000)</f>
        <v>12758.178158027176</v>
      </c>
      <c r="I746" s="73">
        <v>28916</v>
      </c>
    </row>
    <row r="747" spans="1:12" ht="16.5" customHeight="1">
      <c r="A747" s="144">
        <v>4</v>
      </c>
      <c r="B747" s="145" t="s">
        <v>147</v>
      </c>
      <c r="C747" s="85">
        <v>607</v>
      </c>
      <c r="D747" s="85">
        <v>7810</v>
      </c>
      <c r="E747" s="85">
        <v>457</v>
      </c>
      <c r="F747" s="33">
        <f t="shared" si="25"/>
        <v>8874</v>
      </c>
      <c r="G747" s="85">
        <v>12887</v>
      </c>
      <c r="H747" s="85">
        <f>SUM(G747/D747*1000)</f>
        <v>1650.0640204865558</v>
      </c>
      <c r="I747" s="108">
        <v>9407</v>
      </c>
    </row>
    <row r="748" spans="1:12" ht="16.5" customHeight="1">
      <c r="A748" s="144">
        <v>5</v>
      </c>
      <c r="B748" s="145" t="s">
        <v>148</v>
      </c>
      <c r="C748" s="33">
        <v>20</v>
      </c>
      <c r="D748" s="85">
        <v>14</v>
      </c>
      <c r="E748" s="33">
        <v>0</v>
      </c>
      <c r="F748" s="33">
        <f t="shared" si="25"/>
        <v>34</v>
      </c>
      <c r="G748" s="85">
        <v>28</v>
      </c>
      <c r="H748" s="85">
        <f>SUM(G748/D748*1000)</f>
        <v>2000</v>
      </c>
      <c r="I748" s="108">
        <v>60</v>
      </c>
      <c r="L748" s="116"/>
    </row>
    <row r="749" spans="1:12" ht="16.5" customHeight="1">
      <c r="A749" s="144">
        <v>6</v>
      </c>
      <c r="B749" s="145" t="s">
        <v>149</v>
      </c>
      <c r="C749" s="85">
        <v>369</v>
      </c>
      <c r="D749" s="33">
        <v>676</v>
      </c>
      <c r="E749" s="33">
        <v>6</v>
      </c>
      <c r="F749" s="33">
        <f t="shared" si="25"/>
        <v>1051</v>
      </c>
      <c r="G749" s="33">
        <v>175</v>
      </c>
      <c r="H749" s="85">
        <f>SUM(G749/D749*1000)</f>
        <v>258.87573964497039</v>
      </c>
      <c r="I749" s="108">
        <v>1126</v>
      </c>
    </row>
    <row r="750" spans="1:12" ht="16.5" customHeight="1">
      <c r="A750" s="144">
        <v>7</v>
      </c>
      <c r="B750" s="145" t="s">
        <v>150</v>
      </c>
      <c r="C750" s="33">
        <v>0</v>
      </c>
      <c r="D750" s="33">
        <v>0</v>
      </c>
      <c r="E750" s="33">
        <v>0</v>
      </c>
      <c r="F750" s="33">
        <f t="shared" si="25"/>
        <v>0</v>
      </c>
      <c r="G750" s="33">
        <v>0</v>
      </c>
      <c r="H750" s="85">
        <v>0</v>
      </c>
      <c r="I750" s="73">
        <v>0</v>
      </c>
    </row>
    <row r="751" spans="1:12" ht="16.5" customHeight="1">
      <c r="A751" s="144">
        <v>8</v>
      </c>
      <c r="B751" s="145" t="s">
        <v>151</v>
      </c>
      <c r="C751" s="33">
        <v>0</v>
      </c>
      <c r="D751" s="33">
        <v>0</v>
      </c>
      <c r="E751" s="33">
        <v>0</v>
      </c>
      <c r="F751" s="33">
        <f t="shared" si="25"/>
        <v>0</v>
      </c>
      <c r="G751" s="33">
        <v>0</v>
      </c>
      <c r="H751" s="85">
        <v>0</v>
      </c>
      <c r="I751" s="73">
        <v>0</v>
      </c>
    </row>
    <row r="752" spans="1:12" ht="16.5" customHeight="1">
      <c r="A752" s="144">
        <v>9</v>
      </c>
      <c r="B752" s="145" t="s">
        <v>152</v>
      </c>
      <c r="C752" s="33">
        <v>0</v>
      </c>
      <c r="D752" s="33">
        <v>0</v>
      </c>
      <c r="E752" s="33">
        <v>0</v>
      </c>
      <c r="F752" s="33">
        <v>0</v>
      </c>
      <c r="G752" s="33">
        <v>0</v>
      </c>
      <c r="H752" s="85">
        <v>0</v>
      </c>
      <c r="I752" s="73">
        <v>0</v>
      </c>
    </row>
    <row r="753" spans="1:9" ht="16.5" customHeight="1">
      <c r="A753" s="144">
        <v>10</v>
      </c>
      <c r="B753" s="145" t="s">
        <v>153</v>
      </c>
      <c r="C753" s="33">
        <v>0</v>
      </c>
      <c r="D753" s="33">
        <v>0</v>
      </c>
      <c r="E753" s="33">
        <v>0</v>
      </c>
      <c r="F753" s="33">
        <f t="shared" si="25"/>
        <v>0</v>
      </c>
      <c r="G753" s="33">
        <v>0</v>
      </c>
      <c r="H753" s="85">
        <v>0</v>
      </c>
      <c r="I753" s="73">
        <v>0</v>
      </c>
    </row>
    <row r="754" spans="1:9" ht="16.5" customHeight="1">
      <c r="A754" s="144">
        <v>11</v>
      </c>
      <c r="B754" s="145" t="s">
        <v>154</v>
      </c>
      <c r="C754" s="33">
        <v>0</v>
      </c>
      <c r="D754" s="33">
        <v>0</v>
      </c>
      <c r="E754" s="33">
        <v>0</v>
      </c>
      <c r="F754" s="33">
        <f t="shared" si="25"/>
        <v>0</v>
      </c>
      <c r="G754" s="33">
        <v>0</v>
      </c>
      <c r="H754" s="85">
        <v>0</v>
      </c>
      <c r="I754" s="73">
        <v>0</v>
      </c>
    </row>
    <row r="755" spans="1:9" ht="16.5" customHeight="1">
      <c r="A755" s="144">
        <v>12</v>
      </c>
      <c r="B755" s="145" t="s">
        <v>155</v>
      </c>
      <c r="C755" s="33">
        <v>0</v>
      </c>
      <c r="D755" s="33">
        <v>0</v>
      </c>
      <c r="E755" s="33">
        <v>0</v>
      </c>
      <c r="F755" s="33">
        <f t="shared" si="25"/>
        <v>0</v>
      </c>
      <c r="G755" s="33">
        <v>0</v>
      </c>
      <c r="H755" s="85">
        <v>0</v>
      </c>
      <c r="I755" s="73">
        <v>0</v>
      </c>
    </row>
    <row r="756" spans="1:9" ht="16.5" customHeight="1">
      <c r="A756" s="144">
        <v>13</v>
      </c>
      <c r="B756" s="145" t="s">
        <v>156</v>
      </c>
      <c r="C756" s="33">
        <v>0</v>
      </c>
      <c r="D756" s="33">
        <v>0</v>
      </c>
      <c r="E756" s="33">
        <v>0</v>
      </c>
      <c r="F756" s="33">
        <f t="shared" si="25"/>
        <v>0</v>
      </c>
      <c r="G756" s="33">
        <v>0</v>
      </c>
      <c r="H756" s="85">
        <v>0</v>
      </c>
      <c r="I756" s="73">
        <v>0</v>
      </c>
    </row>
    <row r="757" spans="1:9" ht="16.5" customHeight="1">
      <c r="A757" s="144">
        <v>14</v>
      </c>
      <c r="B757" s="145" t="s">
        <v>157</v>
      </c>
      <c r="C757" s="33">
        <v>83</v>
      </c>
      <c r="D757" s="33">
        <v>0</v>
      </c>
      <c r="E757" s="33">
        <v>0</v>
      </c>
      <c r="F757" s="33">
        <f t="shared" si="25"/>
        <v>83</v>
      </c>
      <c r="G757" s="33">
        <v>0</v>
      </c>
      <c r="H757" s="85">
        <v>0</v>
      </c>
      <c r="I757" s="73">
        <v>194</v>
      </c>
    </row>
    <row r="758" spans="1:9" ht="16.5" customHeight="1">
      <c r="A758" s="144">
        <v>15</v>
      </c>
      <c r="B758" s="145" t="s">
        <v>158</v>
      </c>
      <c r="C758" s="33">
        <v>0</v>
      </c>
      <c r="D758" s="33">
        <v>0</v>
      </c>
      <c r="E758" s="33">
        <v>0</v>
      </c>
      <c r="F758" s="33">
        <f t="shared" si="25"/>
        <v>0</v>
      </c>
      <c r="G758" s="33">
        <v>0</v>
      </c>
      <c r="H758" s="33">
        <v>0</v>
      </c>
      <c r="I758" s="73">
        <v>0</v>
      </c>
    </row>
    <row r="759" spans="1:9" ht="16.5" customHeight="1">
      <c r="A759" s="144">
        <v>16</v>
      </c>
      <c r="B759" s="145" t="s">
        <v>159</v>
      </c>
      <c r="C759" s="33">
        <v>0</v>
      </c>
      <c r="D759" s="33">
        <v>0</v>
      </c>
      <c r="E759" s="33">
        <v>0</v>
      </c>
      <c r="F759" s="33">
        <f t="shared" si="25"/>
        <v>0</v>
      </c>
      <c r="G759" s="33">
        <v>0</v>
      </c>
      <c r="H759" s="33">
        <v>0</v>
      </c>
      <c r="I759" s="73">
        <v>0</v>
      </c>
    </row>
    <row r="760" spans="1:9" ht="16.5" customHeight="1">
      <c r="A760" s="144">
        <v>17</v>
      </c>
      <c r="B760" s="145" t="s">
        <v>160</v>
      </c>
      <c r="C760" s="33">
        <v>0</v>
      </c>
      <c r="D760" s="33">
        <v>0</v>
      </c>
      <c r="E760" s="33">
        <v>0</v>
      </c>
      <c r="F760" s="33">
        <f t="shared" si="25"/>
        <v>0</v>
      </c>
      <c r="G760" s="33">
        <v>0</v>
      </c>
      <c r="H760" s="33">
        <v>0</v>
      </c>
      <c r="I760" s="73">
        <v>0</v>
      </c>
    </row>
    <row r="761" spans="1:9" ht="16.5" customHeight="1">
      <c r="A761" s="144">
        <v>18</v>
      </c>
      <c r="B761" s="145" t="s">
        <v>161</v>
      </c>
      <c r="C761" s="33">
        <v>0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73">
        <v>0</v>
      </c>
    </row>
    <row r="762" spans="1:9" ht="11.25" customHeight="1">
      <c r="A762" s="144"/>
      <c r="B762" s="145"/>
      <c r="C762" s="85"/>
      <c r="D762" s="85"/>
      <c r="E762" s="85"/>
      <c r="F762" s="85"/>
      <c r="G762" s="85"/>
      <c r="H762" s="85"/>
      <c r="I762" s="108"/>
    </row>
    <row r="763" spans="1:9" ht="16.5" customHeight="1">
      <c r="A763" s="137" t="s">
        <v>162</v>
      </c>
      <c r="B763" s="141" t="s">
        <v>163</v>
      </c>
      <c r="C763" s="85"/>
      <c r="D763" s="85"/>
      <c r="E763" s="85"/>
      <c r="F763" s="85"/>
      <c r="G763" s="85"/>
      <c r="H763" s="85"/>
      <c r="I763" s="108"/>
    </row>
    <row r="764" spans="1:9" ht="16.5" customHeight="1">
      <c r="A764" s="144">
        <v>1</v>
      </c>
      <c r="B764" s="145" t="s">
        <v>164</v>
      </c>
      <c r="C764" s="33">
        <v>0</v>
      </c>
      <c r="D764" s="33">
        <v>0</v>
      </c>
      <c r="E764" s="33">
        <v>0</v>
      </c>
      <c r="F764" s="33">
        <f>SUM(C764:E764)</f>
        <v>0</v>
      </c>
      <c r="G764" s="33">
        <v>0</v>
      </c>
      <c r="H764" s="85">
        <v>0</v>
      </c>
      <c r="I764" s="73">
        <v>0</v>
      </c>
    </row>
    <row r="765" spans="1:9" ht="16.5" customHeight="1">
      <c r="A765" s="144">
        <v>2</v>
      </c>
      <c r="B765" s="145" t="s">
        <v>165</v>
      </c>
      <c r="C765" s="33">
        <v>0</v>
      </c>
      <c r="D765" s="33">
        <v>0</v>
      </c>
      <c r="E765" s="33">
        <v>0</v>
      </c>
      <c r="F765" s="33">
        <f>SUM(C765:E765)</f>
        <v>0</v>
      </c>
      <c r="G765" s="33">
        <v>0</v>
      </c>
      <c r="H765" s="33">
        <v>0</v>
      </c>
      <c r="I765" s="73">
        <v>0</v>
      </c>
    </row>
    <row r="766" spans="1:9" ht="11.25" customHeight="1">
      <c r="A766" s="144"/>
      <c r="B766" s="145"/>
      <c r="C766" s="147"/>
      <c r="D766" s="85"/>
      <c r="E766" s="85"/>
      <c r="F766" s="85"/>
      <c r="G766" s="85"/>
      <c r="H766" s="85"/>
      <c r="I766" s="108"/>
    </row>
    <row r="767" spans="1:9" ht="16.5" customHeight="1">
      <c r="A767" s="137" t="s">
        <v>166</v>
      </c>
      <c r="B767" s="141" t="s">
        <v>167</v>
      </c>
      <c r="C767" s="147"/>
      <c r="D767" s="85"/>
      <c r="E767" s="85"/>
      <c r="F767" s="85"/>
      <c r="G767" s="85"/>
      <c r="H767" s="85"/>
      <c r="I767" s="108"/>
    </row>
    <row r="768" spans="1:9" ht="16.5" customHeight="1">
      <c r="A768" s="144">
        <v>1</v>
      </c>
      <c r="B768" s="145" t="s">
        <v>168</v>
      </c>
      <c r="C768" s="33">
        <v>0</v>
      </c>
      <c r="D768" s="33">
        <v>0</v>
      </c>
      <c r="E768" s="33">
        <v>0</v>
      </c>
      <c r="F768" s="33">
        <f>SUM(C768:E768)</f>
        <v>0</v>
      </c>
      <c r="G768" s="33">
        <v>0</v>
      </c>
      <c r="H768" s="33">
        <v>0</v>
      </c>
      <c r="I768" s="73">
        <v>0</v>
      </c>
    </row>
    <row r="769" spans="1:9" ht="16.5" customHeight="1">
      <c r="A769" s="149"/>
      <c r="B769" s="150"/>
      <c r="C769" s="151"/>
      <c r="D769" s="151"/>
      <c r="E769" s="151"/>
      <c r="F769" s="151"/>
      <c r="G769" s="151"/>
      <c r="H769" s="151"/>
      <c r="I769" s="152"/>
    </row>
    <row r="770" spans="1:9" ht="16.5" customHeight="1">
      <c r="A770" s="26"/>
      <c r="B770" s="75" t="s">
        <v>47</v>
      </c>
      <c r="C770" s="153">
        <f>SUM(C744:C768)</f>
        <v>40267</v>
      </c>
      <c r="D770" s="154">
        <f>SUM(D744:D768)</f>
        <v>36918</v>
      </c>
      <c r="E770" s="153">
        <f>SUM(E744:E768)</f>
        <v>745</v>
      </c>
      <c r="F770" s="154">
        <f>SUM(C770:E770)</f>
        <v>77930</v>
      </c>
      <c r="G770" s="153">
        <f>SUM(G744:G769)</f>
        <v>368564</v>
      </c>
      <c r="H770" s="155">
        <f>SUM(G770/D770*1000)</f>
        <v>9983.3143723928697</v>
      </c>
      <c r="I770" s="79">
        <f>SUM(I744:I769)</f>
        <v>41749</v>
      </c>
    </row>
    <row r="771" spans="1:9" ht="8.25" customHeight="1">
      <c r="A771" s="50"/>
      <c r="B771" s="51"/>
      <c r="C771" s="41"/>
      <c r="D771" s="41"/>
      <c r="E771" s="41"/>
      <c r="F771" s="41"/>
      <c r="G771" s="41"/>
      <c r="H771" s="41"/>
      <c r="I771" s="52"/>
    </row>
    <row r="772" spans="1:9">
      <c r="A772" s="50"/>
      <c r="B772" s="80" t="s">
        <v>48</v>
      </c>
      <c r="C772" s="114">
        <v>39308</v>
      </c>
      <c r="D772" s="114">
        <v>39365</v>
      </c>
      <c r="E772" s="114">
        <v>721</v>
      </c>
      <c r="F772" s="114">
        <f>SUM(C772:E772)</f>
        <v>79394</v>
      </c>
      <c r="G772" s="114">
        <v>86380</v>
      </c>
      <c r="H772" s="114">
        <f>SUM(G772/D772*1000)</f>
        <v>2194.3350692239296</v>
      </c>
      <c r="I772" s="111">
        <v>46842</v>
      </c>
    </row>
    <row r="773" spans="1:9" ht="9" customHeight="1">
      <c r="A773" s="50"/>
      <c r="B773" s="51"/>
      <c r="C773" s="41"/>
      <c r="D773" s="41"/>
      <c r="E773" s="41"/>
      <c r="F773" s="41"/>
      <c r="G773" s="41"/>
      <c r="H773" s="41"/>
      <c r="I773" s="52"/>
    </row>
    <row r="774" spans="1:9">
      <c r="A774" s="50"/>
      <c r="B774" s="80" t="s">
        <v>49</v>
      </c>
      <c r="C774" s="114">
        <v>29741</v>
      </c>
      <c r="D774" s="114">
        <v>40051.5</v>
      </c>
      <c r="E774" s="114">
        <v>2973</v>
      </c>
      <c r="F774" s="114">
        <f>SUM(C774:E774)</f>
        <v>72765.5</v>
      </c>
      <c r="G774" s="114">
        <v>84254</v>
      </c>
      <c r="H774" s="114">
        <f>SUM(G774/D774*1000)</f>
        <v>2103.6415614895818</v>
      </c>
      <c r="I774" s="111">
        <v>43178</v>
      </c>
    </row>
    <row r="775" spans="1:9" ht="9" customHeight="1">
      <c r="A775" s="50"/>
      <c r="B775" s="51"/>
      <c r="C775" s="41"/>
      <c r="D775" s="41"/>
      <c r="E775" s="41"/>
      <c r="F775" s="41"/>
      <c r="G775" s="41"/>
      <c r="H775" s="41"/>
      <c r="I775" s="52"/>
    </row>
    <row r="776" spans="1:9">
      <c r="A776" s="50"/>
      <c r="B776" s="80" t="s">
        <v>50</v>
      </c>
      <c r="C776" s="114">
        <v>34804.5</v>
      </c>
      <c r="D776" s="114">
        <v>36591.5</v>
      </c>
      <c r="E776" s="114">
        <v>2193.5</v>
      </c>
      <c r="F776" s="114">
        <f>SUM(C776:E776)</f>
        <v>73589.5</v>
      </c>
      <c r="G776" s="114">
        <v>47466.5</v>
      </c>
      <c r="H776" s="114">
        <f>SUM(G776/D776*1000)</f>
        <v>1297.2001694382575</v>
      </c>
      <c r="I776" s="111">
        <v>47282</v>
      </c>
    </row>
    <row r="777" spans="1:9" ht="9" customHeight="1">
      <c r="A777" s="50"/>
      <c r="B777" s="51"/>
      <c r="C777" s="41"/>
      <c r="D777" s="41"/>
      <c r="E777" s="41"/>
      <c r="F777" s="41"/>
      <c r="G777" s="41"/>
      <c r="H777" s="41"/>
      <c r="I777" s="52"/>
    </row>
    <row r="778" spans="1:9">
      <c r="A778" s="50"/>
      <c r="B778" s="80" t="s">
        <v>51</v>
      </c>
      <c r="C778" s="114">
        <v>39893</v>
      </c>
      <c r="D778" s="114">
        <v>26689.5</v>
      </c>
      <c r="E778" s="114">
        <v>2639.5</v>
      </c>
      <c r="F778" s="114">
        <f>SUM(C778:E778)</f>
        <v>69222</v>
      </c>
      <c r="G778" s="114">
        <v>662833</v>
      </c>
      <c r="H778" s="114">
        <f>SUM(G778/D778*1000)</f>
        <v>24834.972554749995</v>
      </c>
      <c r="I778" s="111">
        <v>42801</v>
      </c>
    </row>
    <row r="779" spans="1:9" ht="8.25" customHeight="1" thickBot="1">
      <c r="A779" s="59"/>
      <c r="B779" s="60"/>
      <c r="C779" s="61"/>
      <c r="D779" s="61"/>
      <c r="E779" s="61"/>
      <c r="F779" s="61"/>
      <c r="G779" s="61"/>
      <c r="H779" s="61"/>
      <c r="I779" s="62"/>
    </row>
    <row r="780" spans="1:9" ht="13.5" thickTop="1">
      <c r="B780" s="63" t="s">
        <v>52</v>
      </c>
    </row>
    <row r="781" spans="1:9">
      <c r="B781" s="156"/>
      <c r="C781" s="115"/>
    </row>
    <row r="785" spans="1:9">
      <c r="A785" s="170"/>
      <c r="B785" s="171"/>
      <c r="C785" s="171"/>
      <c r="D785" s="171"/>
      <c r="E785" s="171"/>
      <c r="F785" s="171"/>
      <c r="G785" s="171"/>
      <c r="H785" s="171"/>
      <c r="I785" s="171"/>
    </row>
    <row r="786" spans="1:9">
      <c r="A786" s="172"/>
      <c r="B786" s="116"/>
      <c r="C786" s="116"/>
      <c r="D786" s="116"/>
      <c r="E786" s="116"/>
      <c r="F786" s="116"/>
      <c r="G786" s="116"/>
      <c r="H786" s="116"/>
      <c r="I786" s="116"/>
    </row>
    <row r="787" spans="1:9">
      <c r="A787" s="172"/>
      <c r="B787" s="116"/>
      <c r="C787" s="116"/>
      <c r="D787" s="116"/>
      <c r="E787" s="116"/>
      <c r="F787" s="116"/>
      <c r="G787" s="116"/>
      <c r="H787" s="116"/>
      <c r="I787" s="116"/>
    </row>
    <row r="788" spans="1:9">
      <c r="A788" s="172"/>
      <c r="B788" s="116"/>
      <c r="C788" s="116"/>
      <c r="D788" s="116"/>
      <c r="E788" s="116"/>
      <c r="F788" s="116"/>
      <c r="G788" s="116"/>
      <c r="H788" s="116"/>
      <c r="I788" s="116"/>
    </row>
    <row r="790" spans="1:9">
      <c r="A790" s="159"/>
      <c r="B790" s="160"/>
      <c r="C790" s="160"/>
      <c r="D790" s="160"/>
      <c r="E790" s="160"/>
      <c r="F790" s="160"/>
      <c r="G790" s="160"/>
      <c r="H790" s="160"/>
      <c r="I790" s="160"/>
    </row>
    <row r="791" spans="1:9">
      <c r="A791" s="116"/>
      <c r="B791" s="116"/>
      <c r="C791" s="116"/>
      <c r="D791" s="116"/>
      <c r="E791" s="116"/>
      <c r="F791" s="116"/>
      <c r="G791" s="116"/>
      <c r="H791" s="116"/>
      <c r="I791" s="116"/>
    </row>
    <row r="792" spans="1:9">
      <c r="A792" s="116"/>
      <c r="B792" s="116"/>
      <c r="C792" s="116"/>
      <c r="D792" s="116"/>
      <c r="E792" s="116"/>
      <c r="F792" s="116"/>
      <c r="G792" s="116"/>
      <c r="H792" s="116"/>
      <c r="I792" s="116"/>
    </row>
    <row r="793" spans="1:9">
      <c r="A793" s="116"/>
      <c r="B793" s="116"/>
      <c r="C793" s="116"/>
      <c r="D793" s="116"/>
      <c r="E793" s="116"/>
      <c r="F793" s="116"/>
      <c r="G793" s="116"/>
      <c r="H793" s="116"/>
      <c r="I793" s="116"/>
    </row>
    <row r="794" spans="1:9">
      <c r="A794" s="116"/>
      <c r="B794" s="116"/>
      <c r="C794" s="116"/>
      <c r="D794" s="116"/>
      <c r="E794" s="116"/>
      <c r="F794" s="116"/>
      <c r="G794" s="116"/>
      <c r="H794" s="116"/>
      <c r="I794" s="116"/>
    </row>
    <row r="795" spans="1:9">
      <c r="A795" s="116"/>
      <c r="B795" s="116"/>
      <c r="C795" s="116"/>
      <c r="D795" s="116"/>
      <c r="E795" s="116"/>
      <c r="F795" s="116"/>
      <c r="G795" s="116"/>
      <c r="H795" s="116"/>
      <c r="I795" s="116"/>
    </row>
    <row r="796" spans="1:9">
      <c r="A796" s="116"/>
      <c r="B796" s="117"/>
      <c r="C796" s="116"/>
      <c r="D796" s="116" t="s">
        <v>195</v>
      </c>
      <c r="E796" s="117" t="s">
        <v>139</v>
      </c>
      <c r="F796" s="116"/>
      <c r="G796" s="116"/>
      <c r="H796" s="116"/>
      <c r="I796" s="116"/>
    </row>
    <row r="797" spans="1:9">
      <c r="A797" s="116"/>
      <c r="B797" s="117"/>
      <c r="C797" s="116"/>
      <c r="D797" s="116"/>
      <c r="E797" s="117" t="s">
        <v>196</v>
      </c>
      <c r="F797" s="116"/>
      <c r="G797" s="116"/>
      <c r="H797" s="116"/>
      <c r="I797" s="116"/>
    </row>
    <row r="798" spans="1:9">
      <c r="A798" s="116"/>
      <c r="B798" s="117"/>
      <c r="C798" s="116"/>
      <c r="D798" s="116"/>
      <c r="E798" s="118" t="s">
        <v>3</v>
      </c>
      <c r="F798" s="118" t="s">
        <v>67</v>
      </c>
      <c r="G798" s="116"/>
      <c r="H798" s="116"/>
      <c r="I798" s="116"/>
    </row>
    <row r="799" spans="1:9" ht="13.5" thickBot="1">
      <c r="A799" s="121"/>
      <c r="B799" s="120"/>
      <c r="C799" s="121"/>
      <c r="D799" s="64"/>
      <c r="E799" s="64"/>
      <c r="F799" s="64"/>
      <c r="G799" s="64"/>
      <c r="H799" s="64"/>
      <c r="I799" s="64"/>
    </row>
    <row r="800" spans="1:9" ht="16.5" customHeight="1" thickTop="1">
      <c r="A800" s="122"/>
      <c r="B800" s="123"/>
      <c r="C800" s="124" t="s">
        <v>5</v>
      </c>
      <c r="D800" s="124"/>
      <c r="E800" s="125"/>
      <c r="F800" s="126" t="s">
        <v>6</v>
      </c>
      <c r="G800" s="126" t="s">
        <v>7</v>
      </c>
      <c r="H800" s="126" t="s">
        <v>8</v>
      </c>
      <c r="I800" s="127" t="s">
        <v>9</v>
      </c>
    </row>
    <row r="801" spans="1:12" ht="16.5" customHeight="1">
      <c r="A801" s="128" t="s">
        <v>10</v>
      </c>
      <c r="B801" s="129" t="s">
        <v>141</v>
      </c>
      <c r="C801" s="130" t="s">
        <v>12</v>
      </c>
      <c r="D801" s="130" t="s">
        <v>13</v>
      </c>
      <c r="E801" s="130" t="s">
        <v>14</v>
      </c>
      <c r="F801" s="131" t="s">
        <v>15</v>
      </c>
      <c r="G801" s="131" t="s">
        <v>56</v>
      </c>
      <c r="H801" s="131" t="s">
        <v>7</v>
      </c>
      <c r="I801" s="132" t="s">
        <v>17</v>
      </c>
    </row>
    <row r="802" spans="1:12" ht="16.5" customHeight="1">
      <c r="A802" s="133"/>
      <c r="B802" s="134"/>
      <c r="C802" s="135"/>
      <c r="D802" s="135"/>
      <c r="E802" s="135"/>
      <c r="F802" s="135"/>
      <c r="G802" s="135"/>
      <c r="H802" s="135" t="s">
        <v>18</v>
      </c>
      <c r="I802" s="136" t="s">
        <v>19</v>
      </c>
    </row>
    <row r="803" spans="1:12" ht="11.25" customHeight="1">
      <c r="A803" s="137"/>
      <c r="B803" s="138"/>
      <c r="C803" s="139"/>
      <c r="D803" s="139"/>
      <c r="E803" s="139"/>
      <c r="F803" s="139"/>
      <c r="G803" s="139"/>
      <c r="H803" s="139"/>
      <c r="I803" s="140"/>
    </row>
    <row r="804" spans="1:12" ht="16.5" customHeight="1">
      <c r="A804" s="137" t="s">
        <v>142</v>
      </c>
      <c r="B804" s="141" t="s">
        <v>143</v>
      </c>
      <c r="C804" s="142"/>
      <c r="D804" s="142"/>
      <c r="E804" s="142"/>
      <c r="F804" s="142"/>
      <c r="G804" s="142"/>
      <c r="H804" s="142"/>
      <c r="I804" s="143"/>
    </row>
    <row r="805" spans="1:12" ht="16.5" customHeight="1">
      <c r="A805" s="144">
        <v>1</v>
      </c>
      <c r="B805" s="145" t="s">
        <v>144</v>
      </c>
      <c r="C805" s="185">
        <v>5997</v>
      </c>
      <c r="D805" s="185">
        <v>4479</v>
      </c>
      <c r="E805" s="185">
        <v>26</v>
      </c>
      <c r="F805" s="185">
        <f t="shared" ref="F805:F811" si="26">SUM(C805:E805)</f>
        <v>10502</v>
      </c>
      <c r="G805" s="185">
        <v>6876</v>
      </c>
      <c r="H805" s="185">
        <f t="shared" ref="H805:H810" si="27">SUM(G805/D805*1000)</f>
        <v>1535.16409912927</v>
      </c>
      <c r="I805" s="186">
        <f>2018+468</f>
        <v>2486</v>
      </c>
    </row>
    <row r="806" spans="1:12" ht="16.5" customHeight="1">
      <c r="A806" s="144">
        <v>2</v>
      </c>
      <c r="B806" s="145" t="s">
        <v>145</v>
      </c>
      <c r="C806" s="187">
        <v>689</v>
      </c>
      <c r="D806" s="187">
        <v>4281</v>
      </c>
      <c r="E806" s="187">
        <v>92</v>
      </c>
      <c r="F806" s="185">
        <f t="shared" si="26"/>
        <v>5062</v>
      </c>
      <c r="G806" s="187">
        <v>2589</v>
      </c>
      <c r="H806" s="185">
        <f t="shared" si="27"/>
        <v>604.76524176594251</v>
      </c>
      <c r="I806" s="188">
        <v>1563</v>
      </c>
    </row>
    <row r="807" spans="1:12" ht="16.5" customHeight="1">
      <c r="A807" s="144">
        <v>3</v>
      </c>
      <c r="B807" s="145" t="s">
        <v>146</v>
      </c>
      <c r="C807" s="185">
        <v>33389</v>
      </c>
      <c r="D807" s="185">
        <v>23078</v>
      </c>
      <c r="E807" s="185">
        <v>60</v>
      </c>
      <c r="F807" s="185">
        <f t="shared" si="26"/>
        <v>56527</v>
      </c>
      <c r="G807" s="185">
        <v>513640</v>
      </c>
      <c r="H807" s="185">
        <f t="shared" si="27"/>
        <v>22256.694687581246</v>
      </c>
      <c r="I807" s="186">
        <v>12859</v>
      </c>
    </row>
    <row r="808" spans="1:12" ht="16.5" customHeight="1">
      <c r="A808" s="144">
        <v>4</v>
      </c>
      <c r="B808" s="145" t="s">
        <v>147</v>
      </c>
      <c r="C808" s="187">
        <v>5</v>
      </c>
      <c r="D808" s="187">
        <v>83</v>
      </c>
      <c r="E808" s="187">
        <v>13</v>
      </c>
      <c r="F808" s="185">
        <f t="shared" si="26"/>
        <v>101</v>
      </c>
      <c r="G808" s="187">
        <v>60</v>
      </c>
      <c r="H808" s="185">
        <f t="shared" si="27"/>
        <v>722.89156626506019</v>
      </c>
      <c r="I808" s="188">
        <v>70</v>
      </c>
      <c r="L808" s="116"/>
    </row>
    <row r="809" spans="1:12" ht="16.5" customHeight="1">
      <c r="A809" s="144">
        <v>5</v>
      </c>
      <c r="B809" s="145" t="s">
        <v>148</v>
      </c>
      <c r="C809" s="185">
        <v>17</v>
      </c>
      <c r="D809" s="187">
        <v>1280</v>
      </c>
      <c r="E809" s="187">
        <v>72</v>
      </c>
      <c r="F809" s="185">
        <f t="shared" si="26"/>
        <v>1369</v>
      </c>
      <c r="G809" s="187">
        <v>1702</v>
      </c>
      <c r="H809" s="185">
        <f t="shared" si="27"/>
        <v>1329.6875</v>
      </c>
      <c r="I809" s="188">
        <v>2754</v>
      </c>
    </row>
    <row r="810" spans="1:12" ht="16.5" customHeight="1">
      <c r="A810" s="144">
        <v>6</v>
      </c>
      <c r="B810" s="145" t="s">
        <v>149</v>
      </c>
      <c r="C810" s="187">
        <v>9</v>
      </c>
      <c r="D810" s="185">
        <v>133</v>
      </c>
      <c r="E810" s="185">
        <v>26</v>
      </c>
      <c r="F810" s="185">
        <f t="shared" si="26"/>
        <v>168</v>
      </c>
      <c r="G810" s="185">
        <v>76</v>
      </c>
      <c r="H810" s="185">
        <f t="shared" si="27"/>
        <v>571.42857142857144</v>
      </c>
      <c r="I810" s="188">
        <v>180</v>
      </c>
    </row>
    <row r="811" spans="1:12" ht="16.5" customHeight="1">
      <c r="A811" s="144">
        <v>7</v>
      </c>
      <c r="B811" s="145" t="s">
        <v>150</v>
      </c>
      <c r="C811" s="185">
        <v>0</v>
      </c>
      <c r="D811" s="185">
        <v>0</v>
      </c>
      <c r="E811" s="185">
        <v>1</v>
      </c>
      <c r="F811" s="185">
        <f t="shared" si="26"/>
        <v>1</v>
      </c>
      <c r="G811" s="185">
        <v>0</v>
      </c>
      <c r="H811" s="185">
        <v>0</v>
      </c>
      <c r="I811" s="186">
        <v>2</v>
      </c>
    </row>
    <row r="812" spans="1:12" ht="16.5" customHeight="1">
      <c r="A812" s="144">
        <v>8</v>
      </c>
      <c r="B812" s="145" t="s">
        <v>151</v>
      </c>
      <c r="C812" s="185">
        <v>0</v>
      </c>
      <c r="D812" s="185">
        <v>0</v>
      </c>
      <c r="E812" s="185">
        <v>0</v>
      </c>
      <c r="F812" s="185">
        <v>0</v>
      </c>
      <c r="G812" s="185">
        <v>0</v>
      </c>
      <c r="H812" s="185">
        <v>0</v>
      </c>
      <c r="I812" s="186">
        <v>0</v>
      </c>
    </row>
    <row r="813" spans="1:12" ht="16.5" customHeight="1">
      <c r="A813" s="144">
        <v>9</v>
      </c>
      <c r="B813" s="145" t="s">
        <v>152</v>
      </c>
      <c r="C813" s="185">
        <v>0</v>
      </c>
      <c r="D813" s="185">
        <v>11</v>
      </c>
      <c r="E813" s="185">
        <v>1</v>
      </c>
      <c r="F813" s="185">
        <f t="shared" ref="F813:F819" si="28">SUM(C813:E813)</f>
        <v>12</v>
      </c>
      <c r="G813" s="185">
        <v>17</v>
      </c>
      <c r="H813" s="185">
        <f>SUM(G813/D813*1000)</f>
        <v>1545.4545454545455</v>
      </c>
      <c r="I813" s="186">
        <v>47</v>
      </c>
    </row>
    <row r="814" spans="1:12" ht="16.5" customHeight="1">
      <c r="A814" s="144">
        <v>10</v>
      </c>
      <c r="B814" s="145" t="s">
        <v>153</v>
      </c>
      <c r="C814" s="185">
        <v>0</v>
      </c>
      <c r="D814" s="185">
        <v>0</v>
      </c>
      <c r="E814" s="185">
        <v>0</v>
      </c>
      <c r="F814" s="185">
        <f t="shared" si="28"/>
        <v>0</v>
      </c>
      <c r="G814" s="185">
        <v>0</v>
      </c>
      <c r="H814" s="185">
        <v>0</v>
      </c>
      <c r="I814" s="186">
        <v>0</v>
      </c>
    </row>
    <row r="815" spans="1:12" ht="16.5" customHeight="1">
      <c r="A815" s="144">
        <v>11</v>
      </c>
      <c r="B815" s="145" t="s">
        <v>154</v>
      </c>
      <c r="C815" s="185">
        <v>16</v>
      </c>
      <c r="D815" s="185">
        <v>30</v>
      </c>
      <c r="E815" s="185">
        <v>5</v>
      </c>
      <c r="F815" s="185">
        <f t="shared" si="28"/>
        <v>51</v>
      </c>
      <c r="G815" s="185">
        <v>17</v>
      </c>
      <c r="H815" s="185">
        <f>SUM(G815/D815*1000)</f>
        <v>566.66666666666663</v>
      </c>
      <c r="I815" s="186">
        <v>125</v>
      </c>
    </row>
    <row r="816" spans="1:12" ht="16.5" customHeight="1">
      <c r="A816" s="144">
        <v>12</v>
      </c>
      <c r="B816" s="145" t="s">
        <v>155</v>
      </c>
      <c r="C816" s="185">
        <v>0</v>
      </c>
      <c r="D816" s="185">
        <v>0</v>
      </c>
      <c r="E816" s="185">
        <v>0</v>
      </c>
      <c r="F816" s="185">
        <f t="shared" si="28"/>
        <v>0</v>
      </c>
      <c r="G816" s="185">
        <v>0</v>
      </c>
      <c r="H816" s="185">
        <v>0</v>
      </c>
      <c r="I816" s="186">
        <v>0</v>
      </c>
    </row>
    <row r="817" spans="1:9" ht="16.5" customHeight="1">
      <c r="A817" s="144">
        <v>13</v>
      </c>
      <c r="B817" s="145" t="s">
        <v>156</v>
      </c>
      <c r="C817" s="185">
        <v>14</v>
      </c>
      <c r="D817" s="185">
        <v>21</v>
      </c>
      <c r="E817" s="185">
        <v>0</v>
      </c>
      <c r="F817" s="185">
        <f t="shared" si="28"/>
        <v>35</v>
      </c>
      <c r="G817" s="185">
        <v>8</v>
      </c>
      <c r="H817" s="185">
        <f>SUM(G817/D817*1000)</f>
        <v>380.95238095238091</v>
      </c>
      <c r="I817" s="186">
        <v>35</v>
      </c>
    </row>
    <row r="818" spans="1:9" ht="16.5" customHeight="1">
      <c r="A818" s="144">
        <v>14</v>
      </c>
      <c r="B818" s="145" t="s">
        <v>157</v>
      </c>
      <c r="C818" s="185">
        <v>2</v>
      </c>
      <c r="D818" s="185">
        <v>1</v>
      </c>
      <c r="E818" s="185">
        <v>0</v>
      </c>
      <c r="F818" s="185">
        <f t="shared" si="28"/>
        <v>3</v>
      </c>
      <c r="G818" s="185">
        <v>0</v>
      </c>
      <c r="H818" s="185">
        <v>0</v>
      </c>
      <c r="I818" s="186">
        <v>6</v>
      </c>
    </row>
    <row r="819" spans="1:9" ht="16.5" customHeight="1">
      <c r="A819" s="144">
        <v>15</v>
      </c>
      <c r="B819" s="145" t="s">
        <v>158</v>
      </c>
      <c r="C819" s="185">
        <v>0</v>
      </c>
      <c r="D819" s="185">
        <v>40</v>
      </c>
      <c r="E819" s="185">
        <v>7</v>
      </c>
      <c r="F819" s="185">
        <f t="shared" si="28"/>
        <v>47</v>
      </c>
      <c r="G819" s="185">
        <v>0</v>
      </c>
      <c r="H819" s="185">
        <v>0</v>
      </c>
      <c r="I819" s="186">
        <v>51</v>
      </c>
    </row>
    <row r="820" spans="1:9" ht="16.5" customHeight="1">
      <c r="A820" s="144">
        <v>16</v>
      </c>
      <c r="B820" s="145" t="s">
        <v>159</v>
      </c>
      <c r="C820" s="185">
        <v>0</v>
      </c>
      <c r="D820" s="185">
        <v>0</v>
      </c>
      <c r="E820" s="185">
        <v>0</v>
      </c>
      <c r="F820" s="185">
        <v>0</v>
      </c>
      <c r="G820" s="185">
        <v>0</v>
      </c>
      <c r="H820" s="185">
        <v>0</v>
      </c>
      <c r="I820" s="186">
        <v>0</v>
      </c>
    </row>
    <row r="821" spans="1:9" ht="16.5" customHeight="1">
      <c r="A821" s="144">
        <v>17</v>
      </c>
      <c r="B821" s="145" t="s">
        <v>160</v>
      </c>
      <c r="C821" s="187">
        <v>0</v>
      </c>
      <c r="D821" s="187">
        <v>0</v>
      </c>
      <c r="E821" s="187">
        <v>0</v>
      </c>
      <c r="F821" s="187">
        <v>0</v>
      </c>
      <c r="G821" s="187">
        <v>0</v>
      </c>
      <c r="H821" s="187">
        <v>0</v>
      </c>
      <c r="I821" s="188">
        <v>0</v>
      </c>
    </row>
    <row r="822" spans="1:9" ht="16.5" customHeight="1">
      <c r="A822" s="144">
        <v>18</v>
      </c>
      <c r="B822" s="145" t="s">
        <v>161</v>
      </c>
      <c r="C822" s="187">
        <v>0</v>
      </c>
      <c r="D822" s="187">
        <v>0</v>
      </c>
      <c r="E822" s="187">
        <v>0</v>
      </c>
      <c r="F822" s="187">
        <v>0</v>
      </c>
      <c r="G822" s="187">
        <v>0</v>
      </c>
      <c r="H822" s="187">
        <v>0</v>
      </c>
      <c r="I822" s="188">
        <v>0</v>
      </c>
    </row>
    <row r="823" spans="1:9" ht="11.25" customHeight="1">
      <c r="A823" s="144"/>
      <c r="B823" s="145"/>
      <c r="C823" s="187"/>
      <c r="D823" s="187"/>
      <c r="E823" s="187"/>
      <c r="F823" s="187"/>
      <c r="G823" s="187"/>
      <c r="H823" s="187"/>
      <c r="I823" s="188"/>
    </row>
    <row r="824" spans="1:9" ht="16.5" customHeight="1">
      <c r="A824" s="137" t="s">
        <v>162</v>
      </c>
      <c r="B824" s="141" t="s">
        <v>163</v>
      </c>
      <c r="C824" s="187"/>
      <c r="D824" s="187"/>
      <c r="E824" s="187"/>
      <c r="F824" s="187"/>
      <c r="G824" s="187"/>
      <c r="H824" s="187"/>
      <c r="I824" s="188"/>
    </row>
    <row r="825" spans="1:9" ht="16.5" customHeight="1">
      <c r="A825" s="144">
        <v>1</v>
      </c>
      <c r="B825" s="145" t="s">
        <v>164</v>
      </c>
      <c r="C825" s="185">
        <v>0</v>
      </c>
      <c r="D825" s="185">
        <v>0</v>
      </c>
      <c r="E825" s="185">
        <v>0</v>
      </c>
      <c r="F825" s="185">
        <v>0</v>
      </c>
      <c r="G825" s="185">
        <v>0</v>
      </c>
      <c r="H825" s="185">
        <v>0</v>
      </c>
      <c r="I825" s="186">
        <v>0</v>
      </c>
    </row>
    <row r="826" spans="1:9" ht="16.5" customHeight="1">
      <c r="A826" s="144">
        <v>2</v>
      </c>
      <c r="B826" s="145" t="s">
        <v>165</v>
      </c>
      <c r="C826" s="187">
        <v>0</v>
      </c>
      <c r="D826" s="187">
        <v>0</v>
      </c>
      <c r="E826" s="187">
        <v>0</v>
      </c>
      <c r="F826" s="187">
        <v>0</v>
      </c>
      <c r="G826" s="187">
        <v>0</v>
      </c>
      <c r="H826" s="187">
        <v>0</v>
      </c>
      <c r="I826" s="188">
        <v>0</v>
      </c>
    </row>
    <row r="827" spans="1:9" ht="11.25" customHeight="1">
      <c r="A827" s="144"/>
      <c r="B827" s="145"/>
      <c r="C827" s="189"/>
      <c r="D827" s="187"/>
      <c r="E827" s="187"/>
      <c r="F827" s="187"/>
      <c r="G827" s="187"/>
      <c r="H827" s="187"/>
      <c r="I827" s="188"/>
    </row>
    <row r="828" spans="1:9" ht="16.5" customHeight="1">
      <c r="A828" s="137" t="s">
        <v>166</v>
      </c>
      <c r="B828" s="141" t="s">
        <v>167</v>
      </c>
      <c r="C828" s="189"/>
      <c r="D828" s="187"/>
      <c r="E828" s="187"/>
      <c r="F828" s="187"/>
      <c r="G828" s="187"/>
      <c r="H828" s="187"/>
      <c r="I828" s="188"/>
    </row>
    <row r="829" spans="1:9" ht="16.5" customHeight="1">
      <c r="A829" s="144">
        <v>1</v>
      </c>
      <c r="B829" s="145" t="s">
        <v>168</v>
      </c>
      <c r="C829" s="185">
        <v>0</v>
      </c>
      <c r="D829" s="185">
        <v>0</v>
      </c>
      <c r="E829" s="185">
        <v>0</v>
      </c>
      <c r="F829" s="185">
        <v>0</v>
      </c>
      <c r="G829" s="185">
        <v>0</v>
      </c>
      <c r="H829" s="185">
        <v>0</v>
      </c>
      <c r="I829" s="186">
        <v>0</v>
      </c>
    </row>
    <row r="830" spans="1:9" ht="16.5" customHeight="1">
      <c r="A830" s="149"/>
      <c r="B830" s="150"/>
      <c r="C830" s="190"/>
      <c r="D830" s="190"/>
      <c r="E830" s="190"/>
      <c r="F830" s="190"/>
      <c r="G830" s="190"/>
      <c r="H830" s="190"/>
      <c r="I830" s="191"/>
    </row>
    <row r="831" spans="1:9" ht="16.5" customHeight="1">
      <c r="A831" s="26"/>
      <c r="B831" s="75" t="s">
        <v>47</v>
      </c>
      <c r="C831" s="192">
        <f>SUM(C805:C829)</f>
        <v>40138</v>
      </c>
      <c r="D831" s="193">
        <f>SUM(D805:D830)</f>
        <v>33437</v>
      </c>
      <c r="E831" s="192">
        <f>SUM(E805:E830)</f>
        <v>303</v>
      </c>
      <c r="F831" s="193">
        <f>SUM(C831:E831)</f>
        <v>73878</v>
      </c>
      <c r="G831" s="192">
        <f>SUM(G805:G830)</f>
        <v>524985</v>
      </c>
      <c r="H831" s="194">
        <f>SUM(G831/D831*1000)</f>
        <v>15700.720758441248</v>
      </c>
      <c r="I831" s="195">
        <f>SUM(I805:I830)</f>
        <v>20178</v>
      </c>
    </row>
    <row r="832" spans="1:9" ht="9" customHeight="1">
      <c r="A832" s="50"/>
      <c r="B832" s="51"/>
      <c r="C832" s="56"/>
      <c r="D832" s="56"/>
      <c r="E832" s="56"/>
      <c r="F832" s="56"/>
      <c r="G832" s="56"/>
      <c r="H832" s="56"/>
      <c r="I832" s="57"/>
    </row>
    <row r="833" spans="1:9">
      <c r="A833" s="50"/>
      <c r="B833" s="80" t="s">
        <v>48</v>
      </c>
      <c r="C833" s="54">
        <v>27971</v>
      </c>
      <c r="D833" s="54">
        <v>28981</v>
      </c>
      <c r="E833" s="54">
        <v>170</v>
      </c>
      <c r="F833" s="54">
        <f>SUM(C833:E833)</f>
        <v>57122</v>
      </c>
      <c r="G833" s="54">
        <v>353556</v>
      </c>
      <c r="H833" s="54">
        <f>SUM(G833/D833*1000)</f>
        <v>12199.579034539871</v>
      </c>
      <c r="I833" s="55">
        <v>16358</v>
      </c>
    </row>
    <row r="834" spans="1:9" ht="9" customHeight="1">
      <c r="A834" s="50"/>
      <c r="B834" s="51"/>
      <c r="C834" s="56"/>
      <c r="D834" s="56"/>
      <c r="E834" s="56"/>
      <c r="F834" s="56"/>
      <c r="G834" s="56"/>
      <c r="H834" s="56"/>
      <c r="I834" s="57"/>
    </row>
    <row r="835" spans="1:9">
      <c r="A835" s="50"/>
      <c r="B835" s="80" t="s">
        <v>49</v>
      </c>
      <c r="C835" s="54">
        <v>29539.5</v>
      </c>
      <c r="D835" s="54">
        <v>25036</v>
      </c>
      <c r="E835" s="54">
        <v>804</v>
      </c>
      <c r="F835" s="54">
        <f>SUM(C835:E835)</f>
        <v>55379.5</v>
      </c>
      <c r="G835" s="54">
        <v>245543.5</v>
      </c>
      <c r="H835" s="54">
        <f>SUM(G835/D835*1000)</f>
        <v>9807.617031474676</v>
      </c>
      <c r="I835" s="55">
        <v>17834</v>
      </c>
    </row>
    <row r="836" spans="1:9" ht="9" customHeight="1">
      <c r="A836" s="50"/>
      <c r="B836" s="51"/>
      <c r="C836" s="56"/>
      <c r="D836" s="56"/>
      <c r="E836" s="56"/>
      <c r="F836" s="56"/>
      <c r="G836" s="56"/>
      <c r="H836" s="56"/>
      <c r="I836" s="57"/>
    </row>
    <row r="837" spans="1:9">
      <c r="A837" s="50"/>
      <c r="B837" s="80" t="s">
        <v>50</v>
      </c>
      <c r="C837" s="54">
        <v>19474</v>
      </c>
      <c r="D837" s="54">
        <v>23675</v>
      </c>
      <c r="E837" s="54">
        <v>201</v>
      </c>
      <c r="F837" s="54">
        <f>SUM(C837:E837)</f>
        <v>43350</v>
      </c>
      <c r="G837" s="54">
        <v>228851</v>
      </c>
      <c r="H837" s="54">
        <f>SUM(G837/D837*1000)</f>
        <v>9666.3569165786685</v>
      </c>
      <c r="I837" s="55">
        <v>20280</v>
      </c>
    </row>
    <row r="838" spans="1:9" ht="9" customHeight="1">
      <c r="A838" s="50"/>
      <c r="B838" s="51"/>
      <c r="C838" s="56"/>
      <c r="D838" s="56"/>
      <c r="E838" s="56"/>
      <c r="F838" s="56"/>
      <c r="G838" s="56"/>
      <c r="H838" s="56"/>
      <c r="I838" s="57"/>
    </row>
    <row r="839" spans="1:9">
      <c r="A839" s="50"/>
      <c r="B839" s="80" t="s">
        <v>51</v>
      </c>
      <c r="C839" s="54">
        <v>14121.5</v>
      </c>
      <c r="D839" s="54">
        <v>22507</v>
      </c>
      <c r="E839" s="54">
        <v>201</v>
      </c>
      <c r="F839" s="54">
        <f>SUM(C839:E839)</f>
        <v>36829.5</v>
      </c>
      <c r="G839" s="54">
        <v>205369.5</v>
      </c>
      <c r="H839" s="54">
        <f>SUM(G839/D839*1000)</f>
        <v>9124.694539476608</v>
      </c>
      <c r="I839" s="55">
        <v>16142</v>
      </c>
    </row>
    <row r="840" spans="1:9" ht="8.25" customHeight="1" thickBot="1">
      <c r="A840" s="59"/>
      <c r="B840" s="60"/>
      <c r="C840" s="61"/>
      <c r="D840" s="61"/>
      <c r="E840" s="61"/>
      <c r="F840" s="61"/>
      <c r="G840" s="61"/>
      <c r="H840" s="61"/>
      <c r="I840" s="62"/>
    </row>
    <row r="841" spans="1:9" ht="13.5" thickTop="1">
      <c r="B841" s="63" t="s">
        <v>52</v>
      </c>
    </row>
    <row r="842" spans="1:9">
      <c r="B842" s="156"/>
      <c r="C842" s="115"/>
    </row>
    <row r="851" spans="1:9">
      <c r="A851" s="159"/>
      <c r="B851" s="160"/>
      <c r="C851" s="160"/>
      <c r="D851" s="160"/>
      <c r="E851" s="160"/>
      <c r="F851" s="160"/>
      <c r="G851" s="160"/>
      <c r="H851" s="160"/>
      <c r="I851" s="160"/>
    </row>
    <row r="857" spans="1:9">
      <c r="A857" s="116"/>
      <c r="B857" s="117"/>
      <c r="C857" s="116"/>
      <c r="D857" s="116" t="s">
        <v>197</v>
      </c>
      <c r="E857" s="117" t="s">
        <v>139</v>
      </c>
      <c r="F857" s="116"/>
      <c r="G857" s="116"/>
      <c r="H857" s="116"/>
      <c r="I857" s="116"/>
    </row>
    <row r="858" spans="1:9">
      <c r="A858" s="116"/>
      <c r="B858" s="117"/>
      <c r="C858" s="116"/>
      <c r="D858" s="116"/>
      <c r="E858" s="117" t="s">
        <v>198</v>
      </c>
      <c r="F858" s="116"/>
      <c r="G858" s="116"/>
      <c r="H858" s="116"/>
      <c r="I858" s="116"/>
    </row>
    <row r="859" spans="1:9">
      <c r="A859" s="116"/>
      <c r="B859" s="117"/>
      <c r="C859" s="116"/>
      <c r="D859" s="116"/>
      <c r="E859" s="173" t="s">
        <v>3</v>
      </c>
      <c r="F859" s="117" t="s">
        <v>67</v>
      </c>
      <c r="G859" s="116"/>
      <c r="H859" s="116"/>
      <c r="I859" s="116"/>
    </row>
    <row r="860" spans="1:9" ht="13.5" thickBot="1">
      <c r="A860" s="121"/>
      <c r="B860" s="120"/>
      <c r="C860" s="121"/>
      <c r="D860" s="64"/>
      <c r="E860" s="64"/>
      <c r="F860" s="64"/>
      <c r="G860" s="64"/>
      <c r="H860" s="64"/>
      <c r="I860" s="64"/>
    </row>
    <row r="861" spans="1:9" ht="13.5" thickTop="1">
      <c r="A861" s="122"/>
      <c r="B861" s="123"/>
      <c r="C861" s="124" t="s">
        <v>5</v>
      </c>
      <c r="D861" s="124"/>
      <c r="E861" s="125"/>
      <c r="F861" s="126" t="s">
        <v>6</v>
      </c>
      <c r="G861" s="126" t="s">
        <v>7</v>
      </c>
      <c r="H861" s="126" t="s">
        <v>8</v>
      </c>
      <c r="I861" s="127" t="s">
        <v>9</v>
      </c>
    </row>
    <row r="862" spans="1:9">
      <c r="A862" s="128" t="s">
        <v>10</v>
      </c>
      <c r="B862" s="129" t="s">
        <v>141</v>
      </c>
      <c r="C862" s="130" t="s">
        <v>12</v>
      </c>
      <c r="D862" s="130" t="s">
        <v>13</v>
      </c>
      <c r="E862" s="130" t="s">
        <v>14</v>
      </c>
      <c r="F862" s="131" t="s">
        <v>15</v>
      </c>
      <c r="G862" s="131" t="s">
        <v>56</v>
      </c>
      <c r="H862" s="131" t="s">
        <v>7</v>
      </c>
      <c r="I862" s="132" t="s">
        <v>17</v>
      </c>
    </row>
    <row r="863" spans="1:9">
      <c r="A863" s="133"/>
      <c r="B863" s="134"/>
      <c r="C863" s="135"/>
      <c r="D863" s="135"/>
      <c r="E863" s="135"/>
      <c r="F863" s="135"/>
      <c r="G863" s="135"/>
      <c r="H863" s="135" t="s">
        <v>18</v>
      </c>
      <c r="I863" s="136" t="s">
        <v>19</v>
      </c>
    </row>
    <row r="864" spans="1:9">
      <c r="A864" s="137"/>
      <c r="B864" s="138"/>
      <c r="C864" s="139"/>
      <c r="D864" s="139"/>
      <c r="E864" s="139"/>
      <c r="F864" s="139"/>
      <c r="G864" s="139"/>
      <c r="H864" s="139"/>
      <c r="I864" s="140"/>
    </row>
    <row r="865" spans="1:9" ht="16.5" customHeight="1">
      <c r="A865" s="137" t="s">
        <v>142</v>
      </c>
      <c r="B865" s="141" t="s">
        <v>143</v>
      </c>
      <c r="C865" s="142"/>
      <c r="D865" s="142"/>
      <c r="E865" s="142"/>
      <c r="F865" s="142"/>
      <c r="G865" s="142"/>
      <c r="H865" s="142"/>
      <c r="I865" s="143"/>
    </row>
    <row r="866" spans="1:9" ht="16.5" customHeight="1">
      <c r="A866" s="144">
        <v>1</v>
      </c>
      <c r="B866" s="145" t="s">
        <v>144</v>
      </c>
      <c r="C866" s="185">
        <v>0</v>
      </c>
      <c r="D866" s="185">
        <v>8</v>
      </c>
      <c r="E866" s="185">
        <v>6</v>
      </c>
      <c r="F866" s="185">
        <f t="shared" ref="F866:F883" si="29">SUM(C866:E866)</f>
        <v>14</v>
      </c>
      <c r="G866" s="185">
        <v>0</v>
      </c>
      <c r="H866" s="185">
        <v>0</v>
      </c>
      <c r="I866" s="186">
        <v>15</v>
      </c>
    </row>
    <row r="867" spans="1:9" ht="16.5" customHeight="1">
      <c r="A867" s="144">
        <v>2</v>
      </c>
      <c r="B867" s="145" t="s">
        <v>145</v>
      </c>
      <c r="C867" s="187">
        <v>11</v>
      </c>
      <c r="D867" s="187">
        <v>21</v>
      </c>
      <c r="E867" s="187">
        <v>9</v>
      </c>
      <c r="F867" s="185">
        <f t="shared" si="29"/>
        <v>41</v>
      </c>
      <c r="G867" s="187">
        <v>25</v>
      </c>
      <c r="H867" s="185">
        <f>SUM(G867/D867*1000)</f>
        <v>1190.4761904761904</v>
      </c>
      <c r="I867" s="188">
        <v>95</v>
      </c>
    </row>
    <row r="868" spans="1:9" ht="16.5" customHeight="1">
      <c r="A868" s="144">
        <v>3</v>
      </c>
      <c r="B868" s="145" t="s">
        <v>146</v>
      </c>
      <c r="C868" s="185">
        <v>4190</v>
      </c>
      <c r="D868" s="185">
        <v>0</v>
      </c>
      <c r="E868" s="185">
        <v>0</v>
      </c>
      <c r="F868" s="185">
        <f t="shared" si="29"/>
        <v>4190</v>
      </c>
      <c r="G868" s="185">
        <v>0</v>
      </c>
      <c r="H868" s="185">
        <v>0</v>
      </c>
      <c r="I868" s="186">
        <v>514</v>
      </c>
    </row>
    <row r="869" spans="1:9" ht="16.5" customHeight="1">
      <c r="A869" s="144">
        <v>4</v>
      </c>
      <c r="B869" s="145" t="s">
        <v>147</v>
      </c>
      <c r="C869" s="185">
        <v>0</v>
      </c>
      <c r="D869" s="187">
        <v>4</v>
      </c>
      <c r="E869" s="187">
        <v>1</v>
      </c>
      <c r="F869" s="185">
        <f t="shared" si="29"/>
        <v>5</v>
      </c>
      <c r="G869" s="187">
        <v>2</v>
      </c>
      <c r="H869" s="185">
        <f>SUM(G869/D869*1000)</f>
        <v>500</v>
      </c>
      <c r="I869" s="188">
        <v>11</v>
      </c>
    </row>
    <row r="870" spans="1:9" ht="16.5" customHeight="1">
      <c r="A870" s="144">
        <v>5</v>
      </c>
      <c r="B870" s="145" t="s">
        <v>148</v>
      </c>
      <c r="C870" s="185">
        <v>0</v>
      </c>
      <c r="D870" s="187">
        <v>5</v>
      </c>
      <c r="E870" s="187">
        <v>3</v>
      </c>
      <c r="F870" s="185">
        <f t="shared" si="29"/>
        <v>8</v>
      </c>
      <c r="G870" s="187">
        <v>3</v>
      </c>
      <c r="H870" s="185">
        <f>SUM(G870/D870*1000)</f>
        <v>600</v>
      </c>
      <c r="I870" s="188">
        <v>9</v>
      </c>
    </row>
    <row r="871" spans="1:9" ht="16.5" customHeight="1">
      <c r="A871" s="144">
        <v>6</v>
      </c>
      <c r="B871" s="145" t="s">
        <v>149</v>
      </c>
      <c r="C871" s="187">
        <v>123</v>
      </c>
      <c r="D871" s="185">
        <v>13</v>
      </c>
      <c r="E871" s="185">
        <v>7</v>
      </c>
      <c r="F871" s="185">
        <f t="shared" si="29"/>
        <v>143</v>
      </c>
      <c r="G871" s="185">
        <v>3</v>
      </c>
      <c r="H871" s="185">
        <f>SUM(G871/D871*1000)</f>
        <v>230.76923076923077</v>
      </c>
      <c r="I871" s="188">
        <v>118</v>
      </c>
    </row>
    <row r="872" spans="1:9" ht="16.5" customHeight="1">
      <c r="A872" s="144">
        <v>7</v>
      </c>
      <c r="B872" s="145" t="s">
        <v>150</v>
      </c>
      <c r="C872" s="185">
        <v>0</v>
      </c>
      <c r="D872" s="185">
        <v>0</v>
      </c>
      <c r="E872" s="185">
        <v>0</v>
      </c>
      <c r="F872" s="185">
        <f t="shared" si="29"/>
        <v>0</v>
      </c>
      <c r="G872" s="185">
        <v>0</v>
      </c>
      <c r="H872" s="185">
        <v>0</v>
      </c>
      <c r="I872" s="186">
        <v>0</v>
      </c>
    </row>
    <row r="873" spans="1:9" ht="16.5" customHeight="1">
      <c r="A873" s="144">
        <v>8</v>
      </c>
      <c r="B873" s="145" t="s">
        <v>151</v>
      </c>
      <c r="C873" s="185">
        <v>0</v>
      </c>
      <c r="D873" s="185">
        <v>0</v>
      </c>
      <c r="E873" s="185">
        <v>0</v>
      </c>
      <c r="F873" s="185">
        <f t="shared" si="29"/>
        <v>0</v>
      </c>
      <c r="G873" s="185">
        <v>0</v>
      </c>
      <c r="H873" s="185">
        <v>0</v>
      </c>
      <c r="I873" s="186">
        <v>0</v>
      </c>
    </row>
    <row r="874" spans="1:9" ht="16.5" customHeight="1">
      <c r="A874" s="144">
        <v>9</v>
      </c>
      <c r="B874" s="145" t="s">
        <v>152</v>
      </c>
      <c r="C874" s="185">
        <v>0</v>
      </c>
      <c r="D874" s="185">
        <v>0</v>
      </c>
      <c r="E874" s="185">
        <v>0</v>
      </c>
      <c r="F874" s="185">
        <f t="shared" si="29"/>
        <v>0</v>
      </c>
      <c r="G874" s="185">
        <v>0</v>
      </c>
      <c r="H874" s="185">
        <v>0</v>
      </c>
      <c r="I874" s="186">
        <v>0</v>
      </c>
    </row>
    <row r="875" spans="1:9" ht="16.5" customHeight="1">
      <c r="A875" s="144">
        <v>10</v>
      </c>
      <c r="B875" s="145" t="s">
        <v>153</v>
      </c>
      <c r="C875" s="185">
        <v>0</v>
      </c>
      <c r="D875" s="185">
        <v>0</v>
      </c>
      <c r="E875" s="185">
        <v>0</v>
      </c>
      <c r="F875" s="185">
        <f t="shared" si="29"/>
        <v>0</v>
      </c>
      <c r="G875" s="185">
        <v>0</v>
      </c>
      <c r="H875" s="185">
        <v>0</v>
      </c>
      <c r="I875" s="186">
        <v>0</v>
      </c>
    </row>
    <row r="876" spans="1:9" ht="16.5" customHeight="1">
      <c r="A876" s="144">
        <v>11</v>
      </c>
      <c r="B876" s="145" t="s">
        <v>154</v>
      </c>
      <c r="C876" s="185">
        <v>0</v>
      </c>
      <c r="D876" s="185">
        <v>0</v>
      </c>
      <c r="E876" s="185">
        <v>0</v>
      </c>
      <c r="F876" s="185">
        <f t="shared" si="29"/>
        <v>0</v>
      </c>
      <c r="G876" s="185">
        <v>0</v>
      </c>
      <c r="H876" s="185">
        <v>0</v>
      </c>
      <c r="I876" s="186">
        <v>0</v>
      </c>
    </row>
    <row r="877" spans="1:9" ht="16.5" customHeight="1">
      <c r="A877" s="144">
        <v>12</v>
      </c>
      <c r="B877" s="145" t="s">
        <v>155</v>
      </c>
      <c r="C877" s="185">
        <v>0</v>
      </c>
      <c r="D877" s="185">
        <v>0</v>
      </c>
      <c r="E877" s="185">
        <v>0</v>
      </c>
      <c r="F877" s="185">
        <f t="shared" si="29"/>
        <v>0</v>
      </c>
      <c r="G877" s="185">
        <v>0</v>
      </c>
      <c r="H877" s="185">
        <v>0</v>
      </c>
      <c r="I877" s="186">
        <v>0</v>
      </c>
    </row>
    <row r="878" spans="1:9" ht="16.5" customHeight="1">
      <c r="A878" s="144">
        <v>13</v>
      </c>
      <c r="B878" s="145" t="s">
        <v>156</v>
      </c>
      <c r="C878" s="185">
        <v>0</v>
      </c>
      <c r="D878" s="185">
        <v>0</v>
      </c>
      <c r="E878" s="185">
        <v>0</v>
      </c>
      <c r="F878" s="185">
        <f t="shared" si="29"/>
        <v>0</v>
      </c>
      <c r="G878" s="185">
        <v>0</v>
      </c>
      <c r="H878" s="185">
        <v>0</v>
      </c>
      <c r="I878" s="186">
        <v>0</v>
      </c>
    </row>
    <row r="879" spans="1:9" ht="16.5" customHeight="1">
      <c r="A879" s="144">
        <v>14</v>
      </c>
      <c r="B879" s="145" t="s">
        <v>157</v>
      </c>
      <c r="C879" s="185">
        <v>0</v>
      </c>
      <c r="D879" s="185">
        <v>0</v>
      </c>
      <c r="E879" s="185">
        <v>0</v>
      </c>
      <c r="F879" s="185">
        <f t="shared" si="29"/>
        <v>0</v>
      </c>
      <c r="G879" s="185">
        <v>0</v>
      </c>
      <c r="H879" s="185">
        <v>0</v>
      </c>
      <c r="I879" s="186">
        <v>0</v>
      </c>
    </row>
    <row r="880" spans="1:9" ht="16.5" customHeight="1">
      <c r="A880" s="144">
        <v>15</v>
      </c>
      <c r="B880" s="145" t="s">
        <v>158</v>
      </c>
      <c r="C880" s="185">
        <v>0</v>
      </c>
      <c r="D880" s="185">
        <v>0</v>
      </c>
      <c r="E880" s="185">
        <v>0</v>
      </c>
      <c r="F880" s="185">
        <f t="shared" si="29"/>
        <v>0</v>
      </c>
      <c r="G880" s="185">
        <v>0</v>
      </c>
      <c r="H880" s="185">
        <v>0</v>
      </c>
      <c r="I880" s="186">
        <v>0</v>
      </c>
    </row>
    <row r="881" spans="1:9" ht="16.5" customHeight="1">
      <c r="A881" s="144">
        <v>16</v>
      </c>
      <c r="B881" s="145" t="s">
        <v>159</v>
      </c>
      <c r="C881" s="185">
        <v>0</v>
      </c>
      <c r="D881" s="185">
        <v>0</v>
      </c>
      <c r="E881" s="185">
        <v>0</v>
      </c>
      <c r="F881" s="185">
        <f t="shared" si="29"/>
        <v>0</v>
      </c>
      <c r="G881" s="185">
        <v>0</v>
      </c>
      <c r="H881" s="185">
        <v>0</v>
      </c>
      <c r="I881" s="186">
        <v>0</v>
      </c>
    </row>
    <row r="882" spans="1:9" ht="16.5" customHeight="1">
      <c r="A882" s="144">
        <v>17</v>
      </c>
      <c r="B882" s="145" t="s">
        <v>160</v>
      </c>
      <c r="C882" s="185">
        <v>0</v>
      </c>
      <c r="D882" s="185">
        <v>0</v>
      </c>
      <c r="E882" s="185">
        <v>0</v>
      </c>
      <c r="F882" s="185">
        <f t="shared" si="29"/>
        <v>0</v>
      </c>
      <c r="G882" s="185">
        <v>0</v>
      </c>
      <c r="H882" s="185">
        <v>0</v>
      </c>
      <c r="I882" s="186">
        <v>0</v>
      </c>
    </row>
    <row r="883" spans="1:9" ht="16.5" customHeight="1">
      <c r="A883" s="144">
        <v>18</v>
      </c>
      <c r="B883" s="145" t="s">
        <v>161</v>
      </c>
      <c r="C883" s="185">
        <v>0</v>
      </c>
      <c r="D883" s="185">
        <v>0</v>
      </c>
      <c r="E883" s="185">
        <v>0</v>
      </c>
      <c r="F883" s="185">
        <f t="shared" si="29"/>
        <v>0</v>
      </c>
      <c r="G883" s="185">
        <v>0</v>
      </c>
      <c r="H883" s="185">
        <v>0</v>
      </c>
      <c r="I883" s="186">
        <v>0</v>
      </c>
    </row>
    <row r="884" spans="1:9">
      <c r="A884" s="144"/>
      <c r="B884" s="145"/>
      <c r="C884" s="187"/>
      <c r="D884" s="187"/>
      <c r="E884" s="187"/>
      <c r="F884" s="187"/>
      <c r="G884" s="187"/>
      <c r="H884" s="187"/>
      <c r="I884" s="188"/>
    </row>
    <row r="885" spans="1:9" ht="16.5" customHeight="1">
      <c r="A885" s="137" t="s">
        <v>162</v>
      </c>
      <c r="B885" s="141" t="s">
        <v>163</v>
      </c>
      <c r="C885" s="187"/>
      <c r="D885" s="187"/>
      <c r="E885" s="187"/>
      <c r="F885" s="187"/>
      <c r="G885" s="187"/>
      <c r="H885" s="187"/>
      <c r="I885" s="188"/>
    </row>
    <row r="886" spans="1:9" ht="16.5" customHeight="1">
      <c r="A886" s="144">
        <v>1</v>
      </c>
      <c r="B886" s="145" t="s">
        <v>164</v>
      </c>
      <c r="C886" s="185">
        <v>0</v>
      </c>
      <c r="D886" s="185">
        <v>0</v>
      </c>
      <c r="E886" s="185">
        <v>0</v>
      </c>
      <c r="F886" s="185">
        <v>0</v>
      </c>
      <c r="G886" s="185">
        <v>0</v>
      </c>
      <c r="H886" s="185">
        <v>0</v>
      </c>
      <c r="I886" s="186">
        <v>0</v>
      </c>
    </row>
    <row r="887" spans="1:9" ht="16.5" customHeight="1">
      <c r="A887" s="144">
        <v>2</v>
      </c>
      <c r="B887" s="145" t="s">
        <v>165</v>
      </c>
      <c r="C887" s="187">
        <v>0</v>
      </c>
      <c r="D887" s="187">
        <v>0</v>
      </c>
      <c r="E887" s="187">
        <v>0</v>
      </c>
      <c r="F887" s="187">
        <v>0</v>
      </c>
      <c r="G887" s="187">
        <v>0</v>
      </c>
      <c r="H887" s="187">
        <v>0</v>
      </c>
      <c r="I887" s="188">
        <v>0</v>
      </c>
    </row>
    <row r="888" spans="1:9">
      <c r="A888" s="144"/>
      <c r="B888" s="145"/>
      <c r="C888" s="189"/>
      <c r="D888" s="187"/>
      <c r="E888" s="187"/>
      <c r="F888" s="187"/>
      <c r="G888" s="187"/>
      <c r="H888" s="187"/>
      <c r="I888" s="188"/>
    </row>
    <row r="889" spans="1:9" ht="16.5" customHeight="1">
      <c r="A889" s="137" t="s">
        <v>166</v>
      </c>
      <c r="B889" s="141" t="s">
        <v>167</v>
      </c>
      <c r="C889" s="189"/>
      <c r="D889" s="187"/>
      <c r="E889" s="187"/>
      <c r="F889" s="187"/>
      <c r="G889" s="187"/>
      <c r="H889" s="187"/>
      <c r="I889" s="188"/>
    </row>
    <row r="890" spans="1:9" ht="16.5" customHeight="1">
      <c r="A890" s="144">
        <v>1</v>
      </c>
      <c r="B890" s="145" t="s">
        <v>168</v>
      </c>
      <c r="C890" s="185">
        <v>0</v>
      </c>
      <c r="D890" s="185">
        <v>0</v>
      </c>
      <c r="E890" s="185">
        <v>0</v>
      </c>
      <c r="F890" s="185">
        <v>0</v>
      </c>
      <c r="G890" s="185">
        <v>0</v>
      </c>
      <c r="H890" s="185">
        <v>0</v>
      </c>
      <c r="I890" s="186">
        <v>0</v>
      </c>
    </row>
    <row r="891" spans="1:9">
      <c r="A891" s="149"/>
      <c r="B891" s="150"/>
      <c r="C891" s="190"/>
      <c r="D891" s="190"/>
      <c r="E891" s="190"/>
      <c r="F891" s="190"/>
      <c r="G891" s="190"/>
      <c r="H891" s="190"/>
      <c r="I891" s="191"/>
    </row>
    <row r="892" spans="1:9" ht="16.5" customHeight="1">
      <c r="A892" s="26"/>
      <c r="B892" s="75" t="s">
        <v>68</v>
      </c>
      <c r="C892" s="192">
        <f>SUM(C866:C890)</f>
        <v>4324</v>
      </c>
      <c r="D892" s="193">
        <f>SUM(D866:D891)</f>
        <v>51</v>
      </c>
      <c r="E892" s="192">
        <f>SUM(E866:E891)</f>
        <v>26</v>
      </c>
      <c r="F892" s="193">
        <f>SUM(C892:E892)</f>
        <v>4401</v>
      </c>
      <c r="G892" s="192">
        <f>SUM(G866:G891)</f>
        <v>33</v>
      </c>
      <c r="H892" s="194">
        <f>SUM(G892/D892*1000)</f>
        <v>647.05882352941182</v>
      </c>
      <c r="I892" s="195">
        <f>SUM(I866:I891)</f>
        <v>762</v>
      </c>
    </row>
    <row r="893" spans="1:9" ht="9" customHeight="1">
      <c r="A893" s="50"/>
      <c r="B893" s="51"/>
      <c r="C893" s="56"/>
      <c r="D893" s="56"/>
      <c r="E893" s="56"/>
      <c r="F893" s="56"/>
      <c r="G893" s="56"/>
      <c r="H893" s="56"/>
      <c r="I893" s="196"/>
    </row>
    <row r="894" spans="1:9">
      <c r="A894" s="50"/>
      <c r="B894" s="80" t="s">
        <v>48</v>
      </c>
      <c r="C894" s="54">
        <v>16</v>
      </c>
      <c r="D894" s="54">
        <v>62</v>
      </c>
      <c r="E894" s="54">
        <v>33</v>
      </c>
      <c r="F894" s="54">
        <f>SUM(C894:E894)</f>
        <v>111</v>
      </c>
      <c r="G894" s="54">
        <v>38</v>
      </c>
      <c r="H894" s="54">
        <f>G894/D894*1000</f>
        <v>612.90322580645159</v>
      </c>
      <c r="I894" s="55">
        <v>211</v>
      </c>
    </row>
    <row r="895" spans="1:9" ht="9" customHeight="1">
      <c r="A895" s="50"/>
      <c r="B895" s="51"/>
      <c r="C895" s="56"/>
      <c r="D895" s="56"/>
      <c r="E895" s="56"/>
      <c r="F895" s="56"/>
      <c r="G895" s="56"/>
      <c r="H895" s="56"/>
      <c r="I895" s="196"/>
    </row>
    <row r="896" spans="1:9">
      <c r="A896" s="50"/>
      <c r="B896" s="80" t="s">
        <v>49</v>
      </c>
      <c r="C896" s="54">
        <v>15</v>
      </c>
      <c r="D896" s="54">
        <v>106</v>
      </c>
      <c r="E896" s="54">
        <v>31.5</v>
      </c>
      <c r="F896" s="54">
        <f>SUM(C896:E896)</f>
        <v>152.5</v>
      </c>
      <c r="G896" s="54">
        <v>103</v>
      </c>
      <c r="H896" s="54">
        <f>G896/D896*1000</f>
        <v>971.69811320754718</v>
      </c>
      <c r="I896" s="55">
        <v>255</v>
      </c>
    </row>
    <row r="897" spans="1:9" ht="9" customHeight="1">
      <c r="A897" s="50"/>
      <c r="B897" s="51"/>
      <c r="C897" s="56"/>
      <c r="D897" s="56"/>
      <c r="E897" s="56"/>
      <c r="F897" s="56"/>
      <c r="G897" s="56"/>
      <c r="H897" s="56"/>
      <c r="I897" s="196"/>
    </row>
    <row r="898" spans="1:9">
      <c r="A898" s="50"/>
      <c r="B898" s="80" t="s">
        <v>50</v>
      </c>
      <c r="C898" s="197"/>
      <c r="D898" s="197"/>
      <c r="E898" s="197"/>
      <c r="F898" s="197"/>
      <c r="G898" s="197"/>
      <c r="H898" s="197"/>
      <c r="I898" s="198"/>
    </row>
    <row r="899" spans="1:9" ht="9" customHeight="1">
      <c r="A899" s="50"/>
      <c r="B899" s="51"/>
      <c r="C899" s="27"/>
      <c r="D899" s="27"/>
      <c r="E899" s="27"/>
      <c r="F899" s="27"/>
      <c r="G899" s="27"/>
      <c r="H899" s="27"/>
      <c r="I899" s="196"/>
    </row>
    <row r="900" spans="1:9">
      <c r="A900" s="50"/>
      <c r="B900" s="80" t="s">
        <v>51</v>
      </c>
      <c r="C900" s="197"/>
      <c r="D900" s="197"/>
      <c r="E900" s="197"/>
      <c r="F900" s="197"/>
      <c r="G900" s="197"/>
      <c r="H900" s="197"/>
      <c r="I900" s="198"/>
    </row>
    <row r="901" spans="1:9" ht="9" customHeight="1" thickBot="1">
      <c r="A901" s="59"/>
      <c r="B901" s="60"/>
      <c r="C901" s="61"/>
      <c r="D901" s="61"/>
      <c r="E901" s="61"/>
      <c r="F901" s="61"/>
      <c r="G901" s="61"/>
      <c r="H901" s="61"/>
      <c r="I901" s="62"/>
    </row>
    <row r="902" spans="1:9" ht="13.5" thickTop="1">
      <c r="B902" s="63" t="s">
        <v>52</v>
      </c>
    </row>
    <row r="903" spans="1:9">
      <c r="B903" s="63" t="s">
        <v>199</v>
      </c>
    </row>
    <row r="904" spans="1:9">
      <c r="B904" s="156"/>
      <c r="C904" s="115"/>
    </row>
  </sheetData>
  <mergeCells count="38">
    <mergeCell ref="A851:I851"/>
    <mergeCell ref="C861:E861"/>
    <mergeCell ref="A723:I723"/>
    <mergeCell ref="A729:I729"/>
    <mergeCell ref="C739:E739"/>
    <mergeCell ref="A785:I785"/>
    <mergeCell ref="A790:I790"/>
    <mergeCell ref="C800:E800"/>
    <mergeCell ref="A607:I607"/>
    <mergeCell ref="A616:I616"/>
    <mergeCell ref="C617:E617"/>
    <mergeCell ref="A663:I663"/>
    <mergeCell ref="A668:I668"/>
    <mergeCell ref="C678:E678"/>
    <mergeCell ref="C434:E434"/>
    <mergeCell ref="A482:I482"/>
    <mergeCell ref="A485:I485"/>
    <mergeCell ref="C495:E495"/>
    <mergeCell ref="A546:I546"/>
    <mergeCell ref="C556:E556"/>
    <mergeCell ref="A302:I302"/>
    <mergeCell ref="C312:E312"/>
    <mergeCell ref="A360:I360"/>
    <mergeCell ref="A363:I363"/>
    <mergeCell ref="C373:E373"/>
    <mergeCell ref="A424:I424"/>
    <mergeCell ref="A180:I180"/>
    <mergeCell ref="C190:E190"/>
    <mergeCell ref="A238:I238"/>
    <mergeCell ref="A241:I241"/>
    <mergeCell ref="C251:E251"/>
    <mergeCell ref="A299:I299"/>
    <mergeCell ref="C7:E7"/>
    <mergeCell ref="A56:I56"/>
    <mergeCell ref="A58:I58"/>
    <mergeCell ref="C68:E68"/>
    <mergeCell ref="A122:I122"/>
    <mergeCell ref="C129:E129"/>
  </mergeCells>
  <pageMargins left="0.74" right="0.36" top="0.78" bottom="0.2" header="0.511811023622047" footer="0.27"/>
  <pageSetup scale="85" orientation="portrait" horizontalDpi="4294967294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10"/>
  <sheetViews>
    <sheetView topLeftCell="A19" zoomScale="115" zoomScaleNormal="115" workbookViewId="0">
      <selection activeCell="B148" sqref="B148"/>
    </sheetView>
  </sheetViews>
  <sheetFormatPr defaultRowHeight="14.25" customHeight="1"/>
  <cols>
    <col min="1" max="1" width="4" style="1" customWidth="1"/>
    <col min="2" max="2" width="18.7109375" style="1" customWidth="1"/>
    <col min="3" max="3" width="12.7109375" style="1" customWidth="1"/>
    <col min="4" max="4" width="12.42578125" style="1" customWidth="1"/>
    <col min="5" max="5" width="11.7109375" style="1" customWidth="1"/>
    <col min="6" max="6" width="13" style="1" customWidth="1"/>
    <col min="7" max="7" width="14.5703125" style="1" customWidth="1"/>
    <col min="8" max="8" width="11.7109375" style="1" customWidth="1"/>
    <col min="9" max="9" width="12.7109375" style="1" customWidth="1"/>
    <col min="10" max="11" width="9.140625" style="1"/>
    <col min="12" max="12" width="11.28515625" style="1" bestFit="1" customWidth="1"/>
    <col min="13" max="16" width="9.140625" style="1"/>
    <col min="17" max="17" width="10.42578125" style="1" bestFit="1" customWidth="1"/>
    <col min="18" max="16384" width="9.140625" style="1"/>
  </cols>
  <sheetData>
    <row r="2" spans="1:10" ht="14.25" customHeight="1">
      <c r="C2" s="2" t="s">
        <v>0</v>
      </c>
      <c r="D2" s="3" t="s">
        <v>1</v>
      </c>
      <c r="E2" s="3"/>
      <c r="F2" s="4"/>
    </row>
    <row r="3" spans="1:10" ht="14.25" customHeight="1">
      <c r="D3" s="4" t="s">
        <v>2</v>
      </c>
      <c r="E3" s="4"/>
      <c r="F3" s="4"/>
    </row>
    <row r="4" spans="1:10" ht="14.25" customHeight="1">
      <c r="D4" s="4" t="s">
        <v>3</v>
      </c>
      <c r="E4" s="4" t="s">
        <v>4</v>
      </c>
      <c r="F4" s="4"/>
    </row>
    <row r="5" spans="1:10" ht="14.25" customHeight="1" thickBot="1">
      <c r="A5" s="5"/>
      <c r="B5" s="5"/>
      <c r="C5" s="5"/>
      <c r="D5" s="6"/>
      <c r="E5" s="6"/>
      <c r="F5" s="6"/>
      <c r="G5" s="6"/>
      <c r="H5" s="6"/>
      <c r="I5" s="6"/>
    </row>
    <row r="6" spans="1:10" ht="16.5" customHeight="1" thickTop="1">
      <c r="A6" s="7"/>
      <c r="B6" s="8"/>
      <c r="C6" s="9" t="s">
        <v>5</v>
      </c>
      <c r="D6" s="10"/>
      <c r="E6" s="11"/>
      <c r="F6" s="8" t="s">
        <v>6</v>
      </c>
      <c r="G6" s="12" t="s">
        <v>7</v>
      </c>
      <c r="H6" s="8" t="s">
        <v>8</v>
      </c>
      <c r="I6" s="13" t="s">
        <v>9</v>
      </c>
      <c r="J6" s="6"/>
    </row>
    <row r="7" spans="1:10" ht="16.5" customHeight="1">
      <c r="A7" s="14" t="s">
        <v>10</v>
      </c>
      <c r="B7" s="15" t="s">
        <v>11</v>
      </c>
      <c r="C7" s="16" t="s">
        <v>12</v>
      </c>
      <c r="D7" s="15" t="s">
        <v>13</v>
      </c>
      <c r="E7" s="16" t="s">
        <v>14</v>
      </c>
      <c r="F7" s="15" t="s">
        <v>15</v>
      </c>
      <c r="G7" s="16" t="s">
        <v>16</v>
      </c>
      <c r="H7" s="15" t="s">
        <v>7</v>
      </c>
      <c r="I7" s="17" t="s">
        <v>17</v>
      </c>
      <c r="J7" s="6"/>
    </row>
    <row r="8" spans="1:10" ht="16.5" customHeight="1">
      <c r="A8" s="18"/>
      <c r="B8" s="19"/>
      <c r="C8" s="20"/>
      <c r="D8" s="19"/>
      <c r="E8" s="20"/>
      <c r="F8" s="19"/>
      <c r="G8" s="20"/>
      <c r="H8" s="19" t="s">
        <v>18</v>
      </c>
      <c r="I8" s="21" t="s">
        <v>19</v>
      </c>
      <c r="J8" s="6"/>
    </row>
    <row r="9" spans="1:10" ht="16.5" customHeight="1">
      <c r="A9" s="22"/>
      <c r="B9" s="23"/>
      <c r="C9" s="24"/>
      <c r="D9" s="23"/>
      <c r="E9" s="24"/>
      <c r="F9" s="23"/>
      <c r="G9" s="24"/>
      <c r="H9" s="23"/>
      <c r="I9" s="25"/>
      <c r="J9" s="6"/>
    </row>
    <row r="10" spans="1:10" ht="16.5" customHeight="1">
      <c r="A10" s="26">
        <v>1</v>
      </c>
      <c r="B10" s="27" t="s">
        <v>20</v>
      </c>
      <c r="C10" s="28">
        <v>421</v>
      </c>
      <c r="D10" s="29">
        <v>351</v>
      </c>
      <c r="E10" s="28">
        <v>25</v>
      </c>
      <c r="F10" s="29">
        <f>SUM(C10:E10)</f>
        <v>797</v>
      </c>
      <c r="G10" s="28">
        <v>268</v>
      </c>
      <c r="H10" s="29">
        <f>SUM(G10/D10*1000)</f>
        <v>763.53276353276351</v>
      </c>
      <c r="I10" s="30">
        <v>545</v>
      </c>
      <c r="J10" s="31"/>
    </row>
    <row r="11" spans="1:10" ht="16.5" customHeight="1">
      <c r="A11" s="26"/>
      <c r="B11" s="27"/>
      <c r="C11" s="28"/>
      <c r="D11" s="29"/>
      <c r="E11" s="28"/>
      <c r="F11" s="29"/>
      <c r="G11" s="28"/>
      <c r="H11" s="29"/>
      <c r="I11" s="30"/>
      <c r="J11" s="31"/>
    </row>
    <row r="12" spans="1:10" ht="16.5" customHeight="1">
      <c r="A12" s="26" t="s">
        <v>21</v>
      </c>
      <c r="B12" s="27" t="s">
        <v>22</v>
      </c>
      <c r="C12" s="32">
        <v>2433</v>
      </c>
      <c r="D12" s="33">
        <v>1133</v>
      </c>
      <c r="E12" s="32">
        <v>615</v>
      </c>
      <c r="F12" s="29">
        <f>SUM(C12:E12)</f>
        <v>4181</v>
      </c>
      <c r="G12" s="32">
        <v>3127</v>
      </c>
      <c r="H12" s="29">
        <f>SUM(G12/D12*1000)</f>
        <v>2759.9293909973521</v>
      </c>
      <c r="I12" s="34">
        <v>1895</v>
      </c>
      <c r="J12" s="31"/>
    </row>
    <row r="13" spans="1:10" ht="16.5" customHeight="1">
      <c r="A13" s="26"/>
      <c r="B13" s="27"/>
      <c r="C13" s="28"/>
      <c r="D13" s="29"/>
      <c r="E13" s="28"/>
      <c r="F13" s="29"/>
      <c r="G13" s="28"/>
      <c r="H13" s="29"/>
      <c r="I13" s="30"/>
      <c r="J13" s="31"/>
    </row>
    <row r="14" spans="1:10" ht="16.5" customHeight="1">
      <c r="A14" s="26" t="s">
        <v>23</v>
      </c>
      <c r="B14" s="27" t="s">
        <v>24</v>
      </c>
      <c r="C14" s="35">
        <f>5901+204</f>
        <v>6105</v>
      </c>
      <c r="D14" s="36">
        <f>4762+1089+301</f>
        <v>6152</v>
      </c>
      <c r="E14" s="37">
        <f>1043+9</f>
        <v>1052</v>
      </c>
      <c r="F14" s="36">
        <f>SUM(C14:E14)</f>
        <v>13309</v>
      </c>
      <c r="G14" s="37">
        <f>3389+992+1451</f>
        <v>5832</v>
      </c>
      <c r="H14" s="36">
        <f>SUM(G14/D14*1000)</f>
        <v>947.9843953185956</v>
      </c>
      <c r="I14" s="38">
        <f>5841+2476+703</f>
        <v>9020</v>
      </c>
      <c r="J14" s="31"/>
    </row>
    <row r="15" spans="1:10" ht="16.5" customHeight="1">
      <c r="A15" s="26"/>
      <c r="B15" s="27"/>
      <c r="C15" s="28"/>
      <c r="D15" s="29"/>
      <c r="E15" s="28"/>
      <c r="F15" s="29"/>
      <c r="G15" s="28"/>
      <c r="H15" s="29"/>
      <c r="I15" s="30"/>
      <c r="J15" s="31"/>
    </row>
    <row r="16" spans="1:10" ht="16.5" customHeight="1">
      <c r="A16" s="26" t="s">
        <v>25</v>
      </c>
      <c r="B16" s="27" t="s">
        <v>26</v>
      </c>
      <c r="C16" s="32">
        <v>11280</v>
      </c>
      <c r="D16" s="29">
        <v>22208</v>
      </c>
      <c r="E16" s="28">
        <v>1500</v>
      </c>
      <c r="F16" s="29">
        <f>SUM(C16:E16)</f>
        <v>34988</v>
      </c>
      <c r="G16" s="28">
        <v>33943</v>
      </c>
      <c r="H16" s="29">
        <f>SUM(G16/D16*1000)</f>
        <v>1528.4131844380404</v>
      </c>
      <c r="I16" s="30">
        <v>24837</v>
      </c>
      <c r="J16" s="31"/>
    </row>
    <row r="17" spans="1:10" ht="16.5" customHeight="1">
      <c r="A17" s="26"/>
      <c r="B17" s="27"/>
      <c r="C17" s="32"/>
      <c r="D17" s="33"/>
      <c r="E17" s="32"/>
      <c r="F17" s="33"/>
      <c r="G17" s="32"/>
      <c r="H17" s="33"/>
      <c r="I17" s="34"/>
      <c r="J17" s="31"/>
    </row>
    <row r="18" spans="1:10" ht="16.5" customHeight="1">
      <c r="A18" s="26" t="s">
        <v>27</v>
      </c>
      <c r="B18" s="27" t="s">
        <v>28</v>
      </c>
      <c r="C18" s="28">
        <v>6158</v>
      </c>
      <c r="D18" s="29">
        <v>393</v>
      </c>
      <c r="E18" s="28">
        <v>378</v>
      </c>
      <c r="F18" s="29">
        <f>SUM(C18:E18)</f>
        <v>6929</v>
      </c>
      <c r="G18" s="28">
        <v>280</v>
      </c>
      <c r="H18" s="29">
        <f>SUM(G18/D18*1000)</f>
        <v>712.46819338422392</v>
      </c>
      <c r="I18" s="30">
        <v>5242</v>
      </c>
      <c r="J18" s="39"/>
    </row>
    <row r="19" spans="1:10" ht="16.5" customHeight="1">
      <c r="A19" s="26"/>
      <c r="B19" s="27"/>
      <c r="C19" s="28"/>
      <c r="D19" s="29"/>
      <c r="E19" s="32"/>
      <c r="F19" s="29"/>
      <c r="G19" s="32"/>
      <c r="H19" s="33"/>
      <c r="I19" s="30"/>
      <c r="J19" s="31"/>
    </row>
    <row r="20" spans="1:10" ht="16.5" customHeight="1">
      <c r="A20" s="26" t="s">
        <v>29</v>
      </c>
      <c r="B20" s="27" t="s">
        <v>30</v>
      </c>
      <c r="C20" s="32">
        <v>0</v>
      </c>
      <c r="D20" s="33">
        <v>0</v>
      </c>
      <c r="E20" s="32">
        <v>0</v>
      </c>
      <c r="F20" s="29">
        <f>SUM(C20:E20)</f>
        <v>0</v>
      </c>
      <c r="G20" s="32">
        <v>0</v>
      </c>
      <c r="H20" s="33">
        <v>0</v>
      </c>
      <c r="I20" s="34">
        <v>0</v>
      </c>
      <c r="J20" s="31"/>
    </row>
    <row r="21" spans="1:10" ht="16.5" customHeight="1">
      <c r="A21" s="26"/>
      <c r="B21" s="27"/>
      <c r="C21" s="28"/>
      <c r="D21" s="29"/>
      <c r="E21" s="28"/>
      <c r="F21" s="29"/>
      <c r="G21" s="28"/>
      <c r="H21" s="29"/>
      <c r="I21" s="30"/>
      <c r="J21" s="39"/>
    </row>
    <row r="22" spans="1:10" ht="16.5" customHeight="1">
      <c r="A22" s="26" t="s">
        <v>31</v>
      </c>
      <c r="B22" s="27" t="s">
        <v>32</v>
      </c>
      <c r="C22" s="32">
        <f>4478+51</f>
        <v>4529</v>
      </c>
      <c r="D22" s="33">
        <f>5564+159+399</f>
        <v>6122</v>
      </c>
      <c r="E22" s="28">
        <f>278</f>
        <v>278</v>
      </c>
      <c r="F22" s="29">
        <f>SUM(C22:E22)</f>
        <v>10929</v>
      </c>
      <c r="G22" s="32">
        <f>8555+384+1635</f>
        <v>10574</v>
      </c>
      <c r="H22" s="29">
        <f>SUM(G22/D22*1000)</f>
        <v>1727.2133289774583</v>
      </c>
      <c r="I22" s="30">
        <f>6914+78+148</f>
        <v>7140</v>
      </c>
      <c r="J22" s="39"/>
    </row>
    <row r="23" spans="1:10" ht="16.5" customHeight="1">
      <c r="A23" s="26"/>
      <c r="B23" s="27"/>
      <c r="C23" s="32"/>
      <c r="D23" s="33"/>
      <c r="E23" s="32"/>
      <c r="F23" s="33"/>
      <c r="G23" s="32"/>
      <c r="H23" s="33"/>
      <c r="I23" s="34"/>
      <c r="J23" s="39"/>
    </row>
    <row r="24" spans="1:10" ht="16.5" customHeight="1">
      <c r="A24" s="26" t="s">
        <v>33</v>
      </c>
      <c r="B24" s="27" t="s">
        <v>34</v>
      </c>
      <c r="C24" s="32">
        <f>5997</f>
        <v>5997</v>
      </c>
      <c r="D24" s="33">
        <f>70+4409</f>
        <v>4479</v>
      </c>
      <c r="E24" s="32">
        <f>26</f>
        <v>26</v>
      </c>
      <c r="F24" s="33">
        <f>SUM(C24:E24)</f>
        <v>10502</v>
      </c>
      <c r="G24" s="32">
        <f>120+6756</f>
        <v>6876</v>
      </c>
      <c r="H24" s="33">
        <f>SUM(G24/D24*1000)</f>
        <v>1535.16409912927</v>
      </c>
      <c r="I24" s="34">
        <f>2018+468</f>
        <v>2486</v>
      </c>
      <c r="J24" s="39"/>
    </row>
    <row r="25" spans="1:10" ht="16.5" customHeight="1">
      <c r="A25" s="26"/>
      <c r="B25" s="27"/>
      <c r="C25" s="32"/>
      <c r="D25" s="33"/>
      <c r="E25" s="32"/>
      <c r="F25" s="33"/>
      <c r="G25" s="32"/>
      <c r="H25" s="33"/>
      <c r="I25" s="34"/>
      <c r="J25" s="31"/>
    </row>
    <row r="26" spans="1:10" ht="16.5" customHeight="1">
      <c r="A26" s="26" t="s">
        <v>35</v>
      </c>
      <c r="B26" s="27" t="s">
        <v>36</v>
      </c>
      <c r="C26" s="32">
        <f>1357+383</f>
        <v>1740</v>
      </c>
      <c r="D26" s="33">
        <v>389</v>
      </c>
      <c r="E26" s="32">
        <v>8</v>
      </c>
      <c r="F26" s="29">
        <f>SUM(C26:E26)</f>
        <v>2137</v>
      </c>
      <c r="G26" s="32">
        <f>563</f>
        <v>563</v>
      </c>
      <c r="H26" s="29">
        <f>SUM(G26/D26*1000)</f>
        <v>1447.3007712082263</v>
      </c>
      <c r="I26" s="34">
        <f>1313+145</f>
        <v>1458</v>
      </c>
      <c r="J26" s="31"/>
    </row>
    <row r="27" spans="1:10" ht="16.5" customHeight="1">
      <c r="A27" s="26"/>
      <c r="B27" s="27"/>
      <c r="C27" s="32"/>
      <c r="D27" s="33"/>
      <c r="E27" s="32"/>
      <c r="F27" s="33"/>
      <c r="G27" s="32"/>
      <c r="H27" s="33"/>
      <c r="I27" s="34"/>
      <c r="J27" s="6"/>
    </row>
    <row r="28" spans="1:10" ht="16.5" customHeight="1">
      <c r="A28" s="26" t="s">
        <v>37</v>
      </c>
      <c r="B28" s="27" t="s">
        <v>38</v>
      </c>
      <c r="C28" s="32">
        <v>161</v>
      </c>
      <c r="D28" s="33">
        <v>0</v>
      </c>
      <c r="E28" s="32">
        <v>0</v>
      </c>
      <c r="F28" s="29">
        <f>SUM(C28:E28)</f>
        <v>161</v>
      </c>
      <c r="G28" s="32">
        <v>0</v>
      </c>
      <c r="H28" s="33">
        <v>0</v>
      </c>
      <c r="I28" s="34">
        <v>161</v>
      </c>
      <c r="J28" s="6"/>
    </row>
    <row r="29" spans="1:10" ht="16.5" customHeight="1">
      <c r="A29" s="26"/>
      <c r="B29" s="27"/>
      <c r="C29" s="28"/>
      <c r="D29" s="29"/>
      <c r="E29" s="28"/>
      <c r="F29" s="29"/>
      <c r="G29" s="28"/>
      <c r="H29" s="29"/>
      <c r="I29" s="30"/>
    </row>
    <row r="30" spans="1:10" ht="16.5" customHeight="1">
      <c r="A30" s="26" t="s">
        <v>39</v>
      </c>
      <c r="B30" s="27" t="s">
        <v>40</v>
      </c>
      <c r="C30" s="32">
        <v>766</v>
      </c>
      <c r="D30" s="33">
        <v>0</v>
      </c>
      <c r="E30" s="32">
        <v>0</v>
      </c>
      <c r="F30" s="29">
        <f>SUM(C30:E30)</f>
        <v>766</v>
      </c>
      <c r="G30" s="32">
        <v>0</v>
      </c>
      <c r="H30" s="33">
        <v>0</v>
      </c>
      <c r="I30" s="34">
        <v>547</v>
      </c>
      <c r="J30" s="6"/>
    </row>
    <row r="31" spans="1:10" ht="16.5" customHeight="1">
      <c r="A31" s="26"/>
      <c r="B31" s="27"/>
      <c r="C31" s="40"/>
      <c r="D31" s="41"/>
      <c r="E31" s="40"/>
      <c r="F31" s="41"/>
      <c r="G31" s="40"/>
      <c r="H31" s="41"/>
      <c r="I31" s="42"/>
      <c r="J31" s="6"/>
    </row>
    <row r="32" spans="1:10" ht="16.5" customHeight="1">
      <c r="A32" s="26" t="s">
        <v>41</v>
      </c>
      <c r="B32" s="27" t="s">
        <v>42</v>
      </c>
      <c r="C32" s="32">
        <v>0</v>
      </c>
      <c r="D32" s="33">
        <v>0</v>
      </c>
      <c r="E32" s="32">
        <v>0</v>
      </c>
      <c r="F32" s="29">
        <f>SUM(C32:E32)</f>
        <v>0</v>
      </c>
      <c r="G32" s="32">
        <v>0</v>
      </c>
      <c r="H32" s="33">
        <v>0</v>
      </c>
      <c r="I32" s="34">
        <v>0</v>
      </c>
      <c r="J32" s="6"/>
    </row>
    <row r="33" spans="1:18" ht="16.5" customHeight="1">
      <c r="A33" s="26"/>
      <c r="B33" s="27"/>
      <c r="C33" s="32"/>
      <c r="D33" s="33"/>
      <c r="E33" s="32"/>
      <c r="F33" s="33"/>
      <c r="G33" s="32"/>
      <c r="H33" s="33"/>
      <c r="I33" s="34"/>
      <c r="J33" s="6"/>
    </row>
    <row r="34" spans="1:18" ht="16.5" customHeight="1">
      <c r="A34" s="43" t="s">
        <v>43</v>
      </c>
      <c r="B34" s="27" t="s">
        <v>44</v>
      </c>
      <c r="C34" s="32">
        <v>0</v>
      </c>
      <c r="D34" s="33">
        <v>8</v>
      </c>
      <c r="E34" s="32">
        <v>6</v>
      </c>
      <c r="F34" s="29">
        <f>SUM(C34:E34)</f>
        <v>14</v>
      </c>
      <c r="G34" s="32">
        <v>0</v>
      </c>
      <c r="H34" s="29">
        <f>SUM(G34/D34*1000)</f>
        <v>0</v>
      </c>
      <c r="I34" s="34">
        <v>15</v>
      </c>
      <c r="J34" s="6"/>
    </row>
    <row r="35" spans="1:18" ht="16.5" customHeight="1">
      <c r="A35" s="26"/>
      <c r="B35" s="27"/>
      <c r="C35" s="32"/>
      <c r="D35" s="33"/>
      <c r="E35" s="32"/>
      <c r="F35" s="33"/>
      <c r="G35" s="32"/>
      <c r="H35" s="33"/>
      <c r="I35" s="34"/>
      <c r="J35" s="6"/>
    </row>
    <row r="36" spans="1:18" ht="16.5" customHeight="1">
      <c r="A36" s="43" t="s">
        <v>45</v>
      </c>
      <c r="B36" s="27" t="s">
        <v>46</v>
      </c>
      <c r="C36" s="32">
        <v>0</v>
      </c>
      <c r="D36" s="33">
        <v>0</v>
      </c>
      <c r="E36" s="32">
        <v>0</v>
      </c>
      <c r="F36" s="29">
        <f>SUM(C36:E36)</f>
        <v>0</v>
      </c>
      <c r="G36" s="32">
        <v>0</v>
      </c>
      <c r="H36" s="33">
        <v>0</v>
      </c>
      <c r="I36" s="34">
        <v>0</v>
      </c>
      <c r="J36" s="6"/>
    </row>
    <row r="37" spans="1:18" ht="16.5" customHeight="1" thickBot="1">
      <c r="A37" s="26"/>
      <c r="B37" s="27"/>
      <c r="C37" s="40"/>
      <c r="D37" s="41"/>
      <c r="E37" s="40"/>
      <c r="F37" s="41"/>
      <c r="G37" s="40"/>
      <c r="H37" s="41"/>
      <c r="I37" s="42"/>
    </row>
    <row r="38" spans="1:18" ht="16.5" customHeight="1" thickBot="1">
      <c r="A38" s="44"/>
      <c r="B38" s="45" t="s">
        <v>47</v>
      </c>
      <c r="C38" s="46">
        <f>SUM(C10:C37)</f>
        <v>39590</v>
      </c>
      <c r="D38" s="47">
        <f>SUM(D10:D37)</f>
        <v>41235</v>
      </c>
      <c r="E38" s="46">
        <f>SUM(E10:E37)</f>
        <v>3888</v>
      </c>
      <c r="F38" s="47">
        <f>SUM(C38:E38)</f>
        <v>84713</v>
      </c>
      <c r="G38" s="46">
        <f>SUM(G10:G37)</f>
        <v>61463</v>
      </c>
      <c r="H38" s="48">
        <f>SUM(G38/D38*1000)</f>
        <v>1490.5541408997212</v>
      </c>
      <c r="I38" s="49">
        <f>SUM(I10:I37)</f>
        <v>53346</v>
      </c>
    </row>
    <row r="39" spans="1:18" ht="14.25" customHeight="1">
      <c r="A39" s="50"/>
      <c r="B39" s="51"/>
      <c r="C39" s="27"/>
      <c r="D39" s="27"/>
      <c r="E39" s="27"/>
      <c r="F39" s="27"/>
      <c r="G39" s="27"/>
      <c r="H39" s="27"/>
      <c r="I39" s="52"/>
    </row>
    <row r="40" spans="1:18" ht="14.25" customHeight="1">
      <c r="A40" s="50"/>
      <c r="B40" s="53" t="s">
        <v>48</v>
      </c>
      <c r="C40" s="54">
        <v>34489</v>
      </c>
      <c r="D40" s="54">
        <v>39903</v>
      </c>
      <c r="E40" s="54">
        <v>3987</v>
      </c>
      <c r="F40" s="54">
        <f>SUM(C40:E40)</f>
        <v>78379</v>
      </c>
      <c r="G40" s="54">
        <v>54338</v>
      </c>
      <c r="H40" s="54">
        <f>SUM(G40/D40*1000)</f>
        <v>1361.7522492043206</v>
      </c>
      <c r="I40" s="55">
        <v>51687</v>
      </c>
    </row>
    <row r="41" spans="1:18" ht="14.25" customHeight="1">
      <c r="A41" s="50"/>
      <c r="B41" s="51"/>
      <c r="C41" s="56"/>
      <c r="D41" s="56"/>
      <c r="E41" s="56"/>
      <c r="F41" s="56"/>
      <c r="G41" s="56"/>
      <c r="H41" s="56"/>
      <c r="I41" s="57"/>
    </row>
    <row r="42" spans="1:18" ht="14.25" customHeight="1">
      <c r="A42" s="50"/>
      <c r="B42" s="53" t="s">
        <v>49</v>
      </c>
      <c r="C42" s="54">
        <v>30076</v>
      </c>
      <c r="D42" s="54">
        <v>40266</v>
      </c>
      <c r="E42" s="54">
        <v>5582.5</v>
      </c>
      <c r="F42" s="54">
        <f>SUM(C42:E42)</f>
        <v>75924.5</v>
      </c>
      <c r="G42" s="54">
        <v>49620.5</v>
      </c>
      <c r="H42" s="54">
        <f>SUM(G42/D42*1000)</f>
        <v>1232.3175880395372</v>
      </c>
      <c r="I42" s="55">
        <v>51249</v>
      </c>
    </row>
    <row r="43" spans="1:18" ht="14.25" customHeight="1">
      <c r="A43" s="50"/>
      <c r="B43" s="51"/>
      <c r="C43" s="56"/>
      <c r="D43" s="56"/>
      <c r="E43" s="56"/>
      <c r="F43" s="56"/>
      <c r="G43" s="56"/>
      <c r="H43" s="56"/>
      <c r="I43" s="57"/>
      <c r="N43" s="58"/>
      <c r="O43" s="58"/>
      <c r="P43" s="58"/>
      <c r="Q43" s="58"/>
      <c r="R43" s="58"/>
    </row>
    <row r="44" spans="1:18" ht="14.25" customHeight="1">
      <c r="A44" s="50"/>
      <c r="B44" s="53" t="s">
        <v>50</v>
      </c>
      <c r="C44" s="54">
        <v>22957</v>
      </c>
      <c r="D44" s="54">
        <v>38863.5</v>
      </c>
      <c r="E44" s="54">
        <v>12851.5</v>
      </c>
      <c r="F44" s="54">
        <f>SUM(C44:E44)</f>
        <v>74672</v>
      </c>
      <c r="G44" s="54">
        <v>49611</v>
      </c>
      <c r="H44" s="54">
        <f>SUM(G44/D44*1000)</f>
        <v>1276.5448299818595</v>
      </c>
      <c r="I44" s="55">
        <v>49556</v>
      </c>
    </row>
    <row r="45" spans="1:18" ht="14.25" customHeight="1">
      <c r="A45" s="50"/>
      <c r="B45" s="51"/>
      <c r="C45" s="56"/>
      <c r="D45" s="56"/>
      <c r="E45" s="56"/>
      <c r="F45" s="56"/>
      <c r="G45" s="56"/>
      <c r="H45" s="56"/>
      <c r="I45" s="57"/>
    </row>
    <row r="46" spans="1:18" ht="14.25" customHeight="1">
      <c r="A46" s="50"/>
      <c r="B46" s="53" t="s">
        <v>51</v>
      </c>
      <c r="C46" s="54">
        <v>16607.5</v>
      </c>
      <c r="D46" s="54">
        <v>38171</v>
      </c>
      <c r="E46" s="54">
        <v>13112.5</v>
      </c>
      <c r="F46" s="54">
        <f>SUM(C46:E46)</f>
        <v>67891</v>
      </c>
      <c r="G46" s="54">
        <v>47225.5</v>
      </c>
      <c r="H46" s="54">
        <f>SUM(G46/D46*1000)</f>
        <v>1237.208875848157</v>
      </c>
      <c r="I46" s="55">
        <v>44693</v>
      </c>
    </row>
    <row r="47" spans="1:18" ht="14.25" customHeight="1" thickBot="1">
      <c r="A47" s="59"/>
      <c r="B47" s="60"/>
      <c r="C47" s="61"/>
      <c r="D47" s="61"/>
      <c r="E47" s="61"/>
      <c r="F47" s="61"/>
      <c r="G47" s="61"/>
      <c r="H47" s="61"/>
      <c r="I47" s="62"/>
    </row>
    <row r="48" spans="1:18" ht="14.25" customHeight="1" thickTop="1">
      <c r="A48" s="6"/>
      <c r="B48" s="63" t="s">
        <v>52</v>
      </c>
      <c r="C48" s="6"/>
      <c r="D48" s="6"/>
      <c r="E48" s="6"/>
      <c r="F48" s="6"/>
      <c r="G48" s="64"/>
      <c r="H48" s="64"/>
      <c r="I48" s="64"/>
    </row>
    <row r="49" spans="1:9" ht="14.25" customHeight="1">
      <c r="A49" s="6"/>
      <c r="B49" s="63"/>
      <c r="C49" s="6"/>
      <c r="D49" s="6"/>
      <c r="E49" s="6"/>
      <c r="F49" s="6"/>
      <c r="G49" s="64"/>
      <c r="H49" s="65"/>
      <c r="I49" s="65"/>
    </row>
    <row r="50" spans="1:9" ht="14.2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4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4.2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4.25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4.2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4.25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4.25" customHeight="1">
      <c r="A56" s="66" t="s">
        <v>53</v>
      </c>
      <c r="B56" s="67"/>
      <c r="C56" s="67"/>
      <c r="D56" s="67"/>
      <c r="E56" s="67"/>
      <c r="F56" s="67"/>
      <c r="G56" s="67"/>
      <c r="H56" s="67"/>
      <c r="I56" s="67"/>
    </row>
    <row r="57" spans="1:9" ht="14.2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4.25" customHeight="1">
      <c r="C58" s="2" t="s">
        <v>54</v>
      </c>
      <c r="D58" s="3" t="s">
        <v>1</v>
      </c>
      <c r="E58" s="4"/>
      <c r="F58" s="4"/>
    </row>
    <row r="59" spans="1:9" ht="14.25" customHeight="1">
      <c r="D59" s="4" t="s">
        <v>55</v>
      </c>
      <c r="E59" s="4"/>
      <c r="F59" s="4"/>
    </row>
    <row r="60" spans="1:9" ht="14.25" customHeight="1">
      <c r="D60" s="4" t="s">
        <v>3</v>
      </c>
      <c r="E60" s="4" t="s">
        <v>4</v>
      </c>
      <c r="F60" s="4"/>
    </row>
    <row r="61" spans="1:9" ht="14.25" customHeight="1" thickBot="1">
      <c r="A61" s="5"/>
      <c r="B61" s="5"/>
      <c r="C61" s="5"/>
      <c r="D61" s="6"/>
      <c r="E61" s="6"/>
      <c r="F61" s="6"/>
      <c r="G61" s="6"/>
      <c r="H61" s="6"/>
      <c r="I61" s="6"/>
    </row>
    <row r="62" spans="1:9" ht="16.5" customHeight="1" thickTop="1">
      <c r="A62" s="7"/>
      <c r="B62" s="8"/>
      <c r="C62" s="9" t="s">
        <v>5</v>
      </c>
      <c r="D62" s="10"/>
      <c r="E62" s="11"/>
      <c r="F62" s="8" t="s">
        <v>6</v>
      </c>
      <c r="G62" s="12" t="s">
        <v>7</v>
      </c>
      <c r="H62" s="8" t="s">
        <v>8</v>
      </c>
      <c r="I62" s="13" t="s">
        <v>9</v>
      </c>
    </row>
    <row r="63" spans="1:9" ht="16.5" customHeight="1">
      <c r="A63" s="14" t="s">
        <v>10</v>
      </c>
      <c r="B63" s="15" t="s">
        <v>11</v>
      </c>
      <c r="C63" s="16" t="s">
        <v>12</v>
      </c>
      <c r="D63" s="15" t="s">
        <v>13</v>
      </c>
      <c r="E63" s="16" t="s">
        <v>14</v>
      </c>
      <c r="F63" s="15" t="s">
        <v>15</v>
      </c>
      <c r="G63" s="16" t="s">
        <v>56</v>
      </c>
      <c r="H63" s="15" t="s">
        <v>7</v>
      </c>
      <c r="I63" s="17" t="s">
        <v>17</v>
      </c>
    </row>
    <row r="64" spans="1:9" ht="16.5" customHeight="1">
      <c r="A64" s="18"/>
      <c r="B64" s="19"/>
      <c r="C64" s="20"/>
      <c r="D64" s="19"/>
      <c r="E64" s="20"/>
      <c r="F64" s="19"/>
      <c r="G64" s="68"/>
      <c r="H64" s="19" t="s">
        <v>18</v>
      </c>
      <c r="I64" s="21" t="s">
        <v>19</v>
      </c>
    </row>
    <row r="65" spans="1:9" ht="16.5" customHeight="1">
      <c r="A65" s="69"/>
      <c r="B65" s="23"/>
      <c r="C65" s="23"/>
      <c r="D65" s="23"/>
      <c r="E65" s="23"/>
      <c r="F65" s="23"/>
      <c r="G65" s="23"/>
      <c r="H65" s="23"/>
      <c r="I65" s="70"/>
    </row>
    <row r="66" spans="1:9" ht="16.5" customHeight="1">
      <c r="A66" s="71">
        <v>1</v>
      </c>
      <c r="B66" s="27" t="s">
        <v>20</v>
      </c>
      <c r="C66" s="29">
        <v>172</v>
      </c>
      <c r="D66" s="29">
        <v>598</v>
      </c>
      <c r="E66" s="29">
        <v>32</v>
      </c>
      <c r="F66" s="29">
        <f>SUM(C66:E66)</f>
        <v>802</v>
      </c>
      <c r="G66" s="29">
        <v>254</v>
      </c>
      <c r="H66" s="29">
        <f>SUM(G66/D66*1000)</f>
        <v>424.74916387959865</v>
      </c>
      <c r="I66" s="72">
        <v>3850</v>
      </c>
    </row>
    <row r="67" spans="1:9" ht="16.5" customHeight="1">
      <c r="A67" s="71"/>
      <c r="B67" s="27"/>
      <c r="C67" s="29"/>
      <c r="D67" s="29"/>
      <c r="E67" s="29"/>
      <c r="F67" s="29"/>
      <c r="G67" s="29"/>
      <c r="H67" s="29"/>
      <c r="I67" s="72"/>
    </row>
    <row r="68" spans="1:9" ht="16.5" customHeight="1">
      <c r="A68" s="71" t="s">
        <v>21</v>
      </c>
      <c r="B68" s="27" t="s">
        <v>57</v>
      </c>
      <c r="C68" s="33">
        <v>174</v>
      </c>
      <c r="D68" s="33">
        <v>842</v>
      </c>
      <c r="E68" s="33">
        <v>456</v>
      </c>
      <c r="F68" s="29">
        <f>SUM(C68:E68)</f>
        <v>1472</v>
      </c>
      <c r="G68" s="33">
        <v>1818</v>
      </c>
      <c r="H68" s="29">
        <f>SUM(G68/D68*1000)</f>
        <v>2159.1448931116388</v>
      </c>
      <c r="I68" s="73">
        <v>1026</v>
      </c>
    </row>
    <row r="69" spans="1:9" ht="16.5" customHeight="1">
      <c r="A69" s="71"/>
      <c r="B69" s="27"/>
      <c r="C69" s="29"/>
      <c r="D69" s="29"/>
      <c r="E69" s="29"/>
      <c r="F69" s="29"/>
      <c r="G69" s="29"/>
      <c r="H69" s="29"/>
      <c r="I69" s="72"/>
    </row>
    <row r="70" spans="1:9" ht="16.5" customHeight="1">
      <c r="A70" s="71" t="s">
        <v>23</v>
      </c>
      <c r="B70" s="27" t="s">
        <v>58</v>
      </c>
      <c r="C70" s="33">
        <v>577</v>
      </c>
      <c r="D70" s="29">
        <v>8269</v>
      </c>
      <c r="E70" s="29">
        <v>1271</v>
      </c>
      <c r="F70" s="29">
        <f>SUM(C70:E70)</f>
        <v>10117</v>
      </c>
      <c r="G70" s="29">
        <v>7755</v>
      </c>
      <c r="H70" s="29">
        <f>SUM(G70/D70*1000)</f>
        <v>937.84012577095177</v>
      </c>
      <c r="I70" s="72">
        <v>4589</v>
      </c>
    </row>
    <row r="71" spans="1:9" ht="16.5" customHeight="1">
      <c r="A71" s="71"/>
      <c r="B71" s="27"/>
      <c r="C71" s="29"/>
      <c r="D71" s="29"/>
      <c r="E71" s="29"/>
      <c r="F71" s="29"/>
      <c r="G71" s="29"/>
      <c r="H71" s="29"/>
      <c r="I71" s="72"/>
    </row>
    <row r="72" spans="1:9" ht="16.5" customHeight="1">
      <c r="A72" s="71" t="s">
        <v>25</v>
      </c>
      <c r="B72" s="27" t="s">
        <v>59</v>
      </c>
      <c r="C72" s="33">
        <v>155</v>
      </c>
      <c r="D72" s="29">
        <v>551</v>
      </c>
      <c r="E72" s="29">
        <v>550</v>
      </c>
      <c r="F72" s="29">
        <f>SUM(C72:E72)</f>
        <v>1256</v>
      </c>
      <c r="G72" s="29">
        <v>239</v>
      </c>
      <c r="H72" s="29">
        <f>SUM(G72/D72*1000)</f>
        <v>433.75680580762247</v>
      </c>
      <c r="I72" s="72">
        <v>1436</v>
      </c>
    </row>
    <row r="73" spans="1:9" ht="16.5" customHeight="1">
      <c r="A73" s="71"/>
      <c r="B73" s="27"/>
      <c r="C73" s="33"/>
      <c r="D73" s="33"/>
      <c r="E73" s="33"/>
      <c r="F73" s="33"/>
      <c r="G73" s="33"/>
      <c r="H73" s="33"/>
      <c r="I73" s="73"/>
    </row>
    <row r="74" spans="1:9" ht="16.5" customHeight="1">
      <c r="A74" s="71" t="s">
        <v>27</v>
      </c>
      <c r="B74" s="27" t="s">
        <v>60</v>
      </c>
      <c r="C74" s="29">
        <v>227</v>
      </c>
      <c r="D74" s="29">
        <v>1099</v>
      </c>
      <c r="E74" s="29">
        <v>333</v>
      </c>
      <c r="F74" s="29">
        <f>SUM(C74:E74)</f>
        <v>1659</v>
      </c>
      <c r="G74" s="29">
        <v>1001</v>
      </c>
      <c r="H74" s="29">
        <f>SUM(G74/D74*1000)</f>
        <v>910.828025477707</v>
      </c>
      <c r="I74" s="72">
        <v>897</v>
      </c>
    </row>
    <row r="75" spans="1:9" ht="16.5" customHeight="1">
      <c r="A75" s="71"/>
      <c r="B75" s="27"/>
      <c r="C75" s="29"/>
      <c r="D75" s="29"/>
      <c r="E75" s="33"/>
      <c r="F75" s="29"/>
      <c r="G75" s="33"/>
      <c r="H75" s="33"/>
      <c r="I75" s="72"/>
    </row>
    <row r="76" spans="1:9" ht="16.5" customHeight="1">
      <c r="A76" s="71" t="s">
        <v>29</v>
      </c>
      <c r="B76" s="27" t="s">
        <v>30</v>
      </c>
      <c r="C76" s="33">
        <v>2</v>
      </c>
      <c r="D76" s="29">
        <v>22</v>
      </c>
      <c r="E76" s="33">
        <v>3</v>
      </c>
      <c r="F76" s="29">
        <f>SUM(C76:E76)</f>
        <v>27</v>
      </c>
      <c r="G76" s="29">
        <v>3</v>
      </c>
      <c r="H76" s="29">
        <f>SUM(G76/D76*1000)</f>
        <v>136.36363636363635</v>
      </c>
      <c r="I76" s="72">
        <v>46</v>
      </c>
    </row>
    <row r="77" spans="1:9" ht="16.5" customHeight="1">
      <c r="A77" s="71"/>
      <c r="B77" s="27"/>
      <c r="C77" s="29"/>
      <c r="D77" s="29"/>
      <c r="E77" s="29"/>
      <c r="F77" s="29"/>
      <c r="G77" s="29"/>
      <c r="H77" s="29"/>
      <c r="I77" s="72"/>
    </row>
    <row r="78" spans="1:9" ht="16.5" customHeight="1">
      <c r="A78" s="71" t="s">
        <v>31</v>
      </c>
      <c r="B78" s="27" t="s">
        <v>32</v>
      </c>
      <c r="C78" s="33">
        <v>104</v>
      </c>
      <c r="D78" s="33">
        <v>3511</v>
      </c>
      <c r="E78" s="29">
        <v>311</v>
      </c>
      <c r="F78" s="29">
        <f>SUM(C78:E78)</f>
        <v>3926</v>
      </c>
      <c r="G78" s="33">
        <v>7090</v>
      </c>
      <c r="H78" s="29">
        <f>SUM(G78/D78*1000)</f>
        <v>2019.3677015095416</v>
      </c>
      <c r="I78" s="72">
        <v>5500</v>
      </c>
    </row>
    <row r="79" spans="1:9" ht="16.5" customHeight="1">
      <c r="A79" s="71"/>
      <c r="B79" s="27"/>
      <c r="C79" s="33"/>
      <c r="D79" s="33"/>
      <c r="E79" s="33"/>
      <c r="F79" s="33"/>
      <c r="G79" s="33"/>
      <c r="H79" s="33"/>
      <c r="I79" s="73"/>
    </row>
    <row r="80" spans="1:9" ht="16.5" customHeight="1">
      <c r="A80" s="71" t="s">
        <v>33</v>
      </c>
      <c r="B80" s="27" t="s">
        <v>34</v>
      </c>
      <c r="C80" s="33">
        <v>689</v>
      </c>
      <c r="D80" s="33">
        <v>4281</v>
      </c>
      <c r="E80" s="33">
        <v>92</v>
      </c>
      <c r="F80" s="29">
        <f>SUM(C80:E80)</f>
        <v>5062</v>
      </c>
      <c r="G80" s="33">
        <v>2589</v>
      </c>
      <c r="H80" s="29">
        <f>SUM(G80/D80*1000)</f>
        <v>604.76524176594251</v>
      </c>
      <c r="I80" s="73">
        <v>1563</v>
      </c>
    </row>
    <row r="81" spans="1:9" ht="16.5" customHeight="1">
      <c r="A81" s="71"/>
      <c r="B81" s="27"/>
      <c r="C81" s="33"/>
      <c r="D81" s="33"/>
      <c r="E81" s="33"/>
      <c r="F81" s="33"/>
      <c r="G81" s="33"/>
      <c r="H81" s="33"/>
      <c r="I81" s="73"/>
    </row>
    <row r="82" spans="1:9" ht="16.5" customHeight="1">
      <c r="A82" s="71" t="s">
        <v>35</v>
      </c>
      <c r="B82" s="27" t="s">
        <v>36</v>
      </c>
      <c r="C82" s="33">
        <v>206</v>
      </c>
      <c r="D82" s="33">
        <v>2447</v>
      </c>
      <c r="E82" s="33">
        <v>32</v>
      </c>
      <c r="F82" s="29">
        <f>SUM(C82:E82)</f>
        <v>2685</v>
      </c>
      <c r="G82" s="33">
        <v>3166</v>
      </c>
      <c r="H82" s="29">
        <f>SUM(G82/D82*1000)</f>
        <v>1293.8291785860235</v>
      </c>
      <c r="I82" s="73">
        <v>3315</v>
      </c>
    </row>
    <row r="83" spans="1:9" ht="16.5" customHeight="1">
      <c r="A83" s="71"/>
      <c r="B83" s="27"/>
      <c r="C83" s="33"/>
      <c r="D83" s="33"/>
      <c r="E83" s="33"/>
      <c r="F83" s="33"/>
      <c r="G83" s="33"/>
      <c r="H83" s="33"/>
      <c r="I83" s="73"/>
    </row>
    <row r="84" spans="1:9" ht="16.5" customHeight="1">
      <c r="A84" s="71" t="s">
        <v>37</v>
      </c>
      <c r="B84" s="27" t="s">
        <v>38</v>
      </c>
      <c r="C84" s="33">
        <v>102</v>
      </c>
      <c r="D84" s="33">
        <v>920</v>
      </c>
      <c r="E84" s="33">
        <v>0</v>
      </c>
      <c r="F84" s="29">
        <f>SUM(C84:E84)</f>
        <v>1022</v>
      </c>
      <c r="G84" s="33">
        <v>1222</v>
      </c>
      <c r="H84" s="29">
        <f>SUM(G84/D84*1000)</f>
        <v>1328.2608695652175</v>
      </c>
      <c r="I84" s="73">
        <v>1210</v>
      </c>
    </row>
    <row r="85" spans="1:9" ht="16.5" customHeight="1">
      <c r="A85" s="71"/>
      <c r="B85" s="27"/>
      <c r="C85" s="29"/>
      <c r="D85" s="29"/>
      <c r="E85" s="29"/>
      <c r="F85" s="29"/>
      <c r="G85" s="29"/>
      <c r="H85" s="29"/>
      <c r="I85" s="72"/>
    </row>
    <row r="86" spans="1:9" ht="16.5" customHeight="1">
      <c r="A86" s="71" t="s">
        <v>39</v>
      </c>
      <c r="B86" s="27" t="s">
        <v>40</v>
      </c>
      <c r="C86" s="33">
        <v>7</v>
      </c>
      <c r="D86" s="33">
        <v>9</v>
      </c>
      <c r="E86" s="33">
        <v>14</v>
      </c>
      <c r="F86" s="29">
        <f>SUM(C86:E86)</f>
        <v>30</v>
      </c>
      <c r="G86" s="33">
        <v>5</v>
      </c>
      <c r="H86" s="29">
        <f>SUM(G86/D86*1000)</f>
        <v>555.55555555555554</v>
      </c>
      <c r="I86" s="73">
        <v>25</v>
      </c>
    </row>
    <row r="87" spans="1:9" ht="16.5" customHeight="1">
      <c r="A87" s="71"/>
      <c r="B87" s="27"/>
      <c r="C87" s="41"/>
      <c r="D87" s="41"/>
      <c r="E87" s="41"/>
      <c r="F87" s="41"/>
      <c r="G87" s="41"/>
      <c r="H87" s="41"/>
      <c r="I87" s="52"/>
    </row>
    <row r="88" spans="1:9" ht="16.5" customHeight="1">
      <c r="A88" s="71" t="s">
        <v>41</v>
      </c>
      <c r="B88" s="27" t="s">
        <v>42</v>
      </c>
      <c r="C88" s="33">
        <v>454</v>
      </c>
      <c r="D88" s="33">
        <v>600</v>
      </c>
      <c r="E88" s="33">
        <v>18</v>
      </c>
      <c r="F88" s="29">
        <f>SUM(C88:E88)</f>
        <v>1072</v>
      </c>
      <c r="G88" s="33">
        <v>567</v>
      </c>
      <c r="H88" s="29">
        <f>SUM(G88/D88*1000)</f>
        <v>945</v>
      </c>
      <c r="I88" s="73">
        <v>2046</v>
      </c>
    </row>
    <row r="89" spans="1:9" ht="16.5" customHeight="1">
      <c r="A89" s="71"/>
      <c r="B89" s="27"/>
      <c r="C89" s="33"/>
      <c r="D89" s="33"/>
      <c r="E89" s="33"/>
      <c r="F89" s="33"/>
      <c r="G89" s="33"/>
      <c r="H89" s="33"/>
      <c r="I89" s="73"/>
    </row>
    <row r="90" spans="1:9" ht="16.5" customHeight="1">
      <c r="A90" s="74" t="s">
        <v>43</v>
      </c>
      <c r="B90" s="27" t="s">
        <v>44</v>
      </c>
      <c r="C90" s="33">
        <v>11</v>
      </c>
      <c r="D90" s="33">
        <v>21</v>
      </c>
      <c r="E90" s="33">
        <v>9</v>
      </c>
      <c r="F90" s="29">
        <f>SUM(C90:E90)</f>
        <v>41</v>
      </c>
      <c r="G90" s="33">
        <v>25</v>
      </c>
      <c r="H90" s="29">
        <f>SUM(G90/D90*1000)</f>
        <v>1190.4761904761904</v>
      </c>
      <c r="I90" s="73">
        <v>95</v>
      </c>
    </row>
    <row r="91" spans="1:9" ht="16.5" customHeight="1">
      <c r="A91" s="71"/>
      <c r="B91" s="27"/>
      <c r="C91" s="33"/>
      <c r="D91" s="33"/>
      <c r="E91" s="33"/>
      <c r="F91" s="33"/>
      <c r="G91" s="33"/>
      <c r="H91" s="33"/>
      <c r="I91" s="73"/>
    </row>
    <row r="92" spans="1:9" ht="16.5" customHeight="1">
      <c r="A92" s="74" t="s">
        <v>45</v>
      </c>
      <c r="B92" s="27" t="s">
        <v>46</v>
      </c>
      <c r="C92" s="33">
        <v>63</v>
      </c>
      <c r="D92" s="33">
        <v>445</v>
      </c>
      <c r="E92" s="33">
        <v>125</v>
      </c>
      <c r="F92" s="29">
        <f>SUM(C92:E92)</f>
        <v>633</v>
      </c>
      <c r="G92" s="33">
        <v>400</v>
      </c>
      <c r="H92" s="29">
        <f>SUM(G92/D92*1000)</f>
        <v>898.87640449438197</v>
      </c>
      <c r="I92" s="73">
        <v>290</v>
      </c>
    </row>
    <row r="93" spans="1:9" ht="16.5" customHeight="1" thickBot="1">
      <c r="A93" s="71"/>
      <c r="B93" s="27"/>
      <c r="C93" s="41"/>
      <c r="D93" s="41"/>
      <c r="E93" s="41"/>
      <c r="F93" s="41"/>
      <c r="G93" s="41"/>
      <c r="H93" s="41"/>
      <c r="I93" s="52"/>
    </row>
    <row r="94" spans="1:9" ht="16.5" customHeight="1" thickBot="1">
      <c r="A94" s="44"/>
      <c r="B94" s="45" t="s">
        <v>47</v>
      </c>
      <c r="C94" s="46">
        <f>SUM(C66:C92)</f>
        <v>2943</v>
      </c>
      <c r="D94" s="47">
        <f>SUM(D66:D93)</f>
        <v>23615</v>
      </c>
      <c r="E94" s="46">
        <f>SUM(E66:E93)</f>
        <v>3246</v>
      </c>
      <c r="F94" s="47">
        <f>SUM(C94:E94)</f>
        <v>29804</v>
      </c>
      <c r="G94" s="46">
        <f>SUM(G66:G93)</f>
        <v>26134</v>
      </c>
      <c r="H94" s="48">
        <f>SUM(G94/D94*1000)</f>
        <v>1106.6694897311031</v>
      </c>
      <c r="I94" s="49">
        <f>SUM(I66:I93)</f>
        <v>25888</v>
      </c>
    </row>
    <row r="95" spans="1:9" ht="16.5" customHeight="1">
      <c r="A95" s="26"/>
      <c r="B95" s="75"/>
      <c r="C95" s="76"/>
      <c r="D95" s="77"/>
      <c r="E95" s="76"/>
      <c r="F95" s="77"/>
      <c r="G95" s="76"/>
      <c r="H95" s="78"/>
      <c r="I95" s="79"/>
    </row>
    <row r="96" spans="1:9" ht="16.5" customHeight="1">
      <c r="A96" s="26"/>
      <c r="B96" s="80" t="s">
        <v>48</v>
      </c>
      <c r="C96" s="81">
        <v>2942</v>
      </c>
      <c r="D96" s="54">
        <v>23867</v>
      </c>
      <c r="E96" s="81">
        <v>3174</v>
      </c>
      <c r="F96" s="54">
        <f>SUM(C96:E96)</f>
        <v>29983</v>
      </c>
      <c r="G96" s="81">
        <v>27994</v>
      </c>
      <c r="H96" s="54">
        <f>SUM(G96/D96*1000)</f>
        <v>1172.916579377383</v>
      </c>
      <c r="I96" s="82">
        <v>30469</v>
      </c>
    </row>
    <row r="97" spans="1:9" ht="14.25" customHeight="1">
      <c r="A97" s="50"/>
      <c r="B97" s="51"/>
      <c r="C97" s="56"/>
      <c r="D97" s="56"/>
      <c r="E97" s="56"/>
      <c r="F97" s="56"/>
      <c r="G97" s="56"/>
      <c r="H97" s="56"/>
      <c r="I97" s="57"/>
    </row>
    <row r="98" spans="1:9" ht="14.25" customHeight="1">
      <c r="A98" s="50"/>
      <c r="B98" s="80" t="s">
        <v>49</v>
      </c>
      <c r="C98" s="81">
        <v>4100</v>
      </c>
      <c r="D98" s="54">
        <v>24816.5</v>
      </c>
      <c r="E98" s="81">
        <v>4392</v>
      </c>
      <c r="F98" s="54">
        <f>SUM(C98:E98)</f>
        <v>33308.5</v>
      </c>
      <c r="G98" s="81">
        <v>29250</v>
      </c>
      <c r="H98" s="54">
        <f>SUM(G98/D98*1000)</f>
        <v>1178.6513005460079</v>
      </c>
      <c r="I98" s="82">
        <v>38758</v>
      </c>
    </row>
    <row r="99" spans="1:9" ht="14.25" customHeight="1">
      <c r="A99" s="50"/>
      <c r="B99" s="51"/>
      <c r="C99" s="56"/>
      <c r="D99" s="56"/>
      <c r="E99" s="56"/>
      <c r="F99" s="56"/>
      <c r="G99" s="56"/>
      <c r="H99" s="56"/>
      <c r="I99" s="57"/>
    </row>
    <row r="100" spans="1:9" ht="14.25" customHeight="1">
      <c r="A100" s="50"/>
      <c r="B100" s="80" t="s">
        <v>50</v>
      </c>
      <c r="C100" s="81">
        <v>4052</v>
      </c>
      <c r="D100" s="54">
        <v>25273.5</v>
      </c>
      <c r="E100" s="81">
        <v>4090.5</v>
      </c>
      <c r="F100" s="54">
        <f>SUM(C100:E100)</f>
        <v>33416</v>
      </c>
      <c r="G100" s="81">
        <v>32007</v>
      </c>
      <c r="H100" s="54">
        <f>SUM(G100/D100*1000)</f>
        <v>1266.4253071398896</v>
      </c>
      <c r="I100" s="82">
        <v>39909</v>
      </c>
    </row>
    <row r="101" spans="1:9" ht="14.25" customHeight="1">
      <c r="A101" s="50"/>
      <c r="B101" s="51"/>
      <c r="C101" s="56"/>
      <c r="D101" s="56"/>
      <c r="E101" s="56"/>
      <c r="F101" s="56"/>
      <c r="G101" s="56"/>
      <c r="H101" s="56"/>
      <c r="I101" s="57"/>
    </row>
    <row r="102" spans="1:9" ht="14.25" customHeight="1">
      <c r="A102" s="50"/>
      <c r="B102" s="80" t="s">
        <v>51</v>
      </c>
      <c r="C102" s="81">
        <v>4514</v>
      </c>
      <c r="D102" s="54">
        <v>25335</v>
      </c>
      <c r="E102" s="81">
        <v>4688</v>
      </c>
      <c r="F102" s="54">
        <f>SUM(C102:E102)</f>
        <v>34537</v>
      </c>
      <c r="G102" s="81">
        <v>33976.5</v>
      </c>
      <c r="H102" s="54">
        <f>SUM(G102/D102*1000)</f>
        <v>1341.0894020130256</v>
      </c>
      <c r="I102" s="82">
        <v>39905</v>
      </c>
    </row>
    <row r="103" spans="1:9" ht="14.25" customHeight="1" thickBot="1">
      <c r="A103" s="59"/>
      <c r="B103" s="60"/>
      <c r="C103" s="61"/>
      <c r="D103" s="61"/>
      <c r="E103" s="61"/>
      <c r="F103" s="61"/>
      <c r="G103" s="61"/>
      <c r="H103" s="61"/>
      <c r="I103" s="62"/>
    </row>
    <row r="104" spans="1:9" ht="14.25" customHeight="1" thickTop="1">
      <c r="A104" s="6"/>
      <c r="B104" s="63" t="s">
        <v>52</v>
      </c>
      <c r="C104" s="6"/>
      <c r="D104" s="6"/>
      <c r="E104" s="6"/>
      <c r="F104" s="6"/>
      <c r="G104" s="64"/>
      <c r="H104" s="64"/>
      <c r="I104" s="64"/>
    </row>
    <row r="105" spans="1:9" ht="14.25" customHeight="1">
      <c r="A105" s="6"/>
      <c r="B105" s="63"/>
      <c r="C105" s="6"/>
      <c r="D105" s="6"/>
      <c r="E105" s="6"/>
      <c r="F105" s="6"/>
      <c r="G105" s="64"/>
      <c r="H105" s="64"/>
      <c r="I105" s="64"/>
    </row>
    <row r="106" spans="1:9" ht="14.25" customHeight="1">
      <c r="A106" s="83"/>
      <c r="B106" s="84"/>
      <c r="C106" s="84"/>
      <c r="D106" s="84"/>
      <c r="E106" s="84"/>
      <c r="F106" s="84"/>
      <c r="G106" s="84"/>
      <c r="H106" s="84"/>
      <c r="I106" s="84"/>
    </row>
    <row r="107" spans="1:9" ht="14.25" customHeight="1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4.25" customHeight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4.2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4.25" customHeight="1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4.25" customHeight="1">
      <c r="A111" s="66" t="s">
        <v>61</v>
      </c>
      <c r="B111" s="67"/>
      <c r="C111" s="67"/>
      <c r="D111" s="67"/>
      <c r="E111" s="67"/>
      <c r="F111" s="67"/>
      <c r="G111" s="67"/>
      <c r="H111" s="67"/>
      <c r="I111" s="67"/>
    </row>
    <row r="112" spans="1:9" ht="14.25" customHeight="1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4.25" customHeight="1">
      <c r="C113" s="2" t="s">
        <v>62</v>
      </c>
      <c r="D113" s="3" t="s">
        <v>1</v>
      </c>
      <c r="E113" s="4"/>
      <c r="F113" s="4"/>
    </row>
    <row r="114" spans="1:9" ht="14.25" customHeight="1">
      <c r="D114" s="4" t="s">
        <v>63</v>
      </c>
      <c r="E114" s="4"/>
      <c r="F114" s="4"/>
    </row>
    <row r="115" spans="1:9" ht="14.25" customHeight="1">
      <c r="D115" s="4" t="s">
        <v>3</v>
      </c>
      <c r="E115" s="4" t="s">
        <v>4</v>
      </c>
      <c r="F115" s="4"/>
    </row>
    <row r="116" spans="1:9" ht="14.25" customHeight="1" thickBot="1">
      <c r="A116" s="5"/>
      <c r="B116" s="5"/>
      <c r="C116" s="5"/>
      <c r="D116" s="6"/>
      <c r="E116" s="6"/>
      <c r="F116" s="6"/>
      <c r="G116" s="6"/>
      <c r="H116" s="6"/>
      <c r="I116" s="6"/>
    </row>
    <row r="117" spans="1:9" ht="16.5" customHeight="1" thickTop="1">
      <c r="A117" s="7"/>
      <c r="B117" s="8"/>
      <c r="C117" s="9" t="s">
        <v>5</v>
      </c>
      <c r="D117" s="10"/>
      <c r="E117" s="11"/>
      <c r="F117" s="8" t="s">
        <v>6</v>
      </c>
      <c r="G117" s="12" t="s">
        <v>7</v>
      </c>
      <c r="H117" s="8" t="s">
        <v>8</v>
      </c>
      <c r="I117" s="13" t="s">
        <v>9</v>
      </c>
    </row>
    <row r="118" spans="1:9" ht="16.5" customHeight="1">
      <c r="A118" s="14" t="s">
        <v>10</v>
      </c>
      <c r="B118" s="15" t="s">
        <v>11</v>
      </c>
      <c r="C118" s="16" t="s">
        <v>12</v>
      </c>
      <c r="D118" s="15" t="s">
        <v>13</v>
      </c>
      <c r="E118" s="16" t="s">
        <v>14</v>
      </c>
      <c r="F118" s="15" t="s">
        <v>15</v>
      </c>
      <c r="G118" s="16" t="s">
        <v>56</v>
      </c>
      <c r="H118" s="15" t="s">
        <v>7</v>
      </c>
      <c r="I118" s="17" t="s">
        <v>17</v>
      </c>
    </row>
    <row r="119" spans="1:9" ht="16.5" customHeight="1">
      <c r="A119" s="18"/>
      <c r="B119" s="19"/>
      <c r="C119" s="20"/>
      <c r="D119" s="19"/>
      <c r="E119" s="20"/>
      <c r="F119" s="19"/>
      <c r="G119" s="68"/>
      <c r="H119" s="19" t="s">
        <v>18</v>
      </c>
      <c r="I119" s="21" t="s">
        <v>19</v>
      </c>
    </row>
    <row r="120" spans="1:9" ht="16.5" customHeight="1">
      <c r="A120" s="69"/>
      <c r="B120" s="23"/>
      <c r="C120" s="23"/>
      <c r="D120" s="23"/>
      <c r="E120" s="23"/>
      <c r="F120" s="23"/>
      <c r="G120" s="23"/>
      <c r="H120" s="23"/>
      <c r="I120" s="70"/>
    </row>
    <row r="121" spans="1:9" ht="16.5" customHeight="1">
      <c r="A121" s="71">
        <v>1</v>
      </c>
      <c r="B121" s="27" t="s">
        <v>20</v>
      </c>
      <c r="C121" s="33">
        <v>521</v>
      </c>
      <c r="D121" s="33">
        <v>615</v>
      </c>
      <c r="E121" s="33">
        <v>0</v>
      </c>
      <c r="F121" s="33">
        <f>SUM(C121:E121)</f>
        <v>1136</v>
      </c>
      <c r="G121" s="33">
        <v>1064</v>
      </c>
      <c r="H121" s="29">
        <f>SUM(G121/D121*1000)</f>
        <v>1730.0813008130081</v>
      </c>
      <c r="I121" s="73">
        <v>606</v>
      </c>
    </row>
    <row r="122" spans="1:9" ht="16.5" customHeight="1">
      <c r="A122" s="71"/>
      <c r="B122" s="27"/>
      <c r="C122" s="29"/>
      <c r="D122" s="29"/>
      <c r="E122" s="29"/>
      <c r="F122" s="29"/>
      <c r="G122" s="29"/>
      <c r="H122" s="29"/>
      <c r="I122" s="72"/>
    </row>
    <row r="123" spans="1:9" ht="16.5" customHeight="1">
      <c r="A123" s="71" t="s">
        <v>21</v>
      </c>
      <c r="B123" s="27" t="s">
        <v>57</v>
      </c>
      <c r="C123" s="33">
        <v>10</v>
      </c>
      <c r="D123" s="33">
        <v>0</v>
      </c>
      <c r="E123" s="33">
        <v>0</v>
      </c>
      <c r="F123" s="33">
        <f>SUM(C123:E123)</f>
        <v>10</v>
      </c>
      <c r="G123" s="33">
        <v>0</v>
      </c>
      <c r="H123" s="33">
        <v>0</v>
      </c>
      <c r="I123" s="73">
        <v>4</v>
      </c>
    </row>
    <row r="124" spans="1:9" ht="16.5" customHeight="1">
      <c r="A124" s="71"/>
      <c r="B124" s="27"/>
      <c r="C124" s="29"/>
      <c r="D124" s="29"/>
      <c r="E124" s="29"/>
      <c r="F124" s="29"/>
      <c r="G124" s="29"/>
      <c r="H124" s="29"/>
      <c r="I124" s="72"/>
    </row>
    <row r="125" spans="1:9" ht="16.5" customHeight="1">
      <c r="A125" s="71" t="s">
        <v>23</v>
      </c>
      <c r="B125" s="27" t="s">
        <v>58</v>
      </c>
      <c r="C125" s="33">
        <f>10334+92578</f>
        <v>102912</v>
      </c>
      <c r="D125" s="29">
        <v>70464</v>
      </c>
      <c r="E125" s="33">
        <v>9382</v>
      </c>
      <c r="F125" s="29">
        <f>SUM(C125:E125)</f>
        <v>182758</v>
      </c>
      <c r="G125" s="29">
        <v>323248</v>
      </c>
      <c r="H125" s="29">
        <f>SUM(G125/D125*1000)</f>
        <v>4587.4205267938232</v>
      </c>
      <c r="I125" s="73">
        <v>103747</v>
      </c>
    </row>
    <row r="126" spans="1:9" ht="16.5" customHeight="1">
      <c r="A126" s="71"/>
      <c r="B126" s="27"/>
      <c r="C126" s="29"/>
      <c r="D126" s="29"/>
      <c r="E126" s="29"/>
      <c r="F126" s="29"/>
      <c r="G126" s="29"/>
      <c r="H126" s="29"/>
      <c r="I126" s="72"/>
    </row>
    <row r="127" spans="1:9" ht="16.5" customHeight="1">
      <c r="A127" s="71" t="s">
        <v>25</v>
      </c>
      <c r="B127" s="27" t="s">
        <v>59</v>
      </c>
      <c r="C127" s="33">
        <f>1166+20658</f>
        <v>21824</v>
      </c>
      <c r="D127" s="33">
        <v>7222</v>
      </c>
      <c r="E127" s="33">
        <v>0</v>
      </c>
      <c r="F127" s="29">
        <f>SUM(C127:E127)</f>
        <v>29046</v>
      </c>
      <c r="G127" s="33">
        <v>159601</v>
      </c>
      <c r="H127" s="29">
        <f>SUM(G127/D127*1000)</f>
        <v>22099.279977845472</v>
      </c>
      <c r="I127" s="73">
        <v>14779</v>
      </c>
    </row>
    <row r="128" spans="1:9" ht="16.5" customHeight="1">
      <c r="A128" s="71"/>
      <c r="B128" s="27"/>
      <c r="C128" s="33"/>
      <c r="D128" s="33"/>
      <c r="E128" s="33"/>
      <c r="F128" s="33"/>
      <c r="G128" s="33"/>
      <c r="H128" s="33"/>
      <c r="I128" s="73"/>
    </row>
    <row r="129" spans="1:9" ht="16.5" customHeight="1">
      <c r="A129" s="71" t="s">
        <v>27</v>
      </c>
      <c r="B129" s="27" t="s">
        <v>60</v>
      </c>
      <c r="C129" s="29">
        <f>45835+129962</f>
        <v>175797</v>
      </c>
      <c r="D129" s="33">
        <v>94071</v>
      </c>
      <c r="E129" s="33">
        <v>758</v>
      </c>
      <c r="F129" s="29">
        <f>SUM(C129:E129)</f>
        <v>270626</v>
      </c>
      <c r="G129" s="33">
        <v>1889599</v>
      </c>
      <c r="H129" s="29">
        <f>SUM(G129/D129*1000)</f>
        <v>20086.944967099316</v>
      </c>
      <c r="I129" s="73">
        <v>59966</v>
      </c>
    </row>
    <row r="130" spans="1:9" ht="16.5" customHeight="1">
      <c r="A130" s="71"/>
      <c r="B130" s="27"/>
      <c r="C130" s="29"/>
      <c r="D130" s="29"/>
      <c r="E130" s="33"/>
      <c r="F130" s="29"/>
      <c r="G130" s="33"/>
      <c r="H130" s="33"/>
      <c r="I130" s="72"/>
    </row>
    <row r="131" spans="1:9" ht="16.5" customHeight="1">
      <c r="A131" s="71" t="s">
        <v>29</v>
      </c>
      <c r="B131" s="27" t="s">
        <v>30</v>
      </c>
      <c r="C131" s="33">
        <v>20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73">
        <v>10</v>
      </c>
    </row>
    <row r="132" spans="1:9" ht="16.5" customHeight="1">
      <c r="A132" s="71"/>
      <c r="B132" s="27"/>
      <c r="C132" s="29"/>
      <c r="D132" s="29"/>
      <c r="E132" s="29"/>
      <c r="F132" s="29"/>
      <c r="G132" s="29"/>
      <c r="H132" s="29"/>
      <c r="I132" s="72"/>
    </row>
    <row r="133" spans="1:9" ht="16.5" customHeight="1">
      <c r="A133" s="71" t="s">
        <v>31</v>
      </c>
      <c r="B133" s="27" t="s">
        <v>32</v>
      </c>
      <c r="C133" s="33">
        <f>13206+1300+43620</f>
        <v>58126</v>
      </c>
      <c r="D133" s="33">
        <v>65383</v>
      </c>
      <c r="E133" s="33">
        <v>947</v>
      </c>
      <c r="F133" s="29">
        <f>SUM(C133:E133)</f>
        <v>124456</v>
      </c>
      <c r="G133" s="33">
        <v>918679</v>
      </c>
      <c r="H133" s="29">
        <f>SUM(G133/D133*1000)</f>
        <v>14050.731841610204</v>
      </c>
      <c r="I133" s="72">
        <v>54539</v>
      </c>
    </row>
    <row r="134" spans="1:9" ht="16.5" customHeight="1">
      <c r="A134" s="71"/>
      <c r="B134" s="27"/>
      <c r="C134" s="33"/>
      <c r="D134" s="33"/>
      <c r="E134" s="33"/>
      <c r="F134" s="33"/>
      <c r="G134" s="33"/>
      <c r="H134" s="33"/>
      <c r="I134" s="73"/>
    </row>
    <row r="135" spans="1:9" ht="16.5" customHeight="1">
      <c r="A135" s="71" t="s">
        <v>33</v>
      </c>
      <c r="B135" s="27" t="s">
        <v>34</v>
      </c>
      <c r="C135" s="85">
        <f>25314+8075</f>
        <v>33389</v>
      </c>
      <c r="D135" s="33">
        <f>18230+4848</f>
        <v>23078</v>
      </c>
      <c r="E135" s="33">
        <v>60</v>
      </c>
      <c r="F135" s="33">
        <f>SUM(C135:E135)</f>
        <v>56527</v>
      </c>
      <c r="G135" s="33">
        <f>441223+72417</f>
        <v>513640</v>
      </c>
      <c r="H135" s="29">
        <f>SUM(G135/D135*1000)</f>
        <v>22256.694687581246</v>
      </c>
      <c r="I135" s="73">
        <f>7639+5220</f>
        <v>12859</v>
      </c>
    </row>
    <row r="136" spans="1:9" ht="16.5" customHeight="1">
      <c r="A136" s="71"/>
      <c r="B136" s="27"/>
      <c r="C136" s="33"/>
      <c r="D136" s="33"/>
      <c r="E136" s="33"/>
      <c r="F136" s="33"/>
      <c r="G136" s="33"/>
      <c r="H136" s="33"/>
      <c r="I136" s="73"/>
    </row>
    <row r="137" spans="1:9" ht="16.5" customHeight="1">
      <c r="A137" s="71" t="s">
        <v>35</v>
      </c>
      <c r="B137" s="27" t="s">
        <v>36</v>
      </c>
      <c r="C137" s="33">
        <f>1605+31401</f>
        <v>33006</v>
      </c>
      <c r="D137" s="33">
        <v>18735</v>
      </c>
      <c r="E137" s="33">
        <v>0</v>
      </c>
      <c r="F137" s="29">
        <f>SUM(C137:E137)</f>
        <v>51741</v>
      </c>
      <c r="G137" s="33">
        <v>275951</v>
      </c>
      <c r="H137" s="29">
        <f>SUM(G137/D137*1000)</f>
        <v>14729.170002668801</v>
      </c>
      <c r="I137" s="73">
        <v>30872</v>
      </c>
    </row>
    <row r="138" spans="1:9" ht="16.5" customHeight="1">
      <c r="A138" s="71"/>
      <c r="B138" s="27"/>
      <c r="C138" s="33"/>
      <c r="D138" s="33"/>
      <c r="E138" s="33"/>
      <c r="F138" s="33"/>
      <c r="G138" s="33"/>
      <c r="H138" s="33"/>
      <c r="I138" s="73"/>
    </row>
    <row r="139" spans="1:9" ht="16.5" customHeight="1">
      <c r="A139" s="71" t="s">
        <v>37</v>
      </c>
      <c r="B139" s="27" t="s">
        <v>38</v>
      </c>
      <c r="C139" s="33">
        <f>1383+32517</f>
        <v>33900</v>
      </c>
      <c r="D139" s="33">
        <v>5054</v>
      </c>
      <c r="E139" s="33">
        <v>17</v>
      </c>
      <c r="F139" s="29">
        <f>SUM(C139:E139)</f>
        <v>38971</v>
      </c>
      <c r="G139" s="33">
        <v>34857</v>
      </c>
      <c r="H139" s="29">
        <f>SUM(G139/D139*1000)</f>
        <v>6896.9133359715079</v>
      </c>
      <c r="I139" s="73">
        <v>3733</v>
      </c>
    </row>
    <row r="140" spans="1:9" ht="16.5" customHeight="1">
      <c r="A140" s="71"/>
      <c r="B140" s="27"/>
      <c r="C140" s="29"/>
      <c r="D140" s="29"/>
      <c r="E140" s="29"/>
      <c r="F140" s="29"/>
      <c r="G140" s="29"/>
      <c r="H140" s="29"/>
      <c r="I140" s="72"/>
    </row>
    <row r="141" spans="1:9" ht="16.5" customHeight="1">
      <c r="A141" s="71" t="s">
        <v>39</v>
      </c>
      <c r="B141" s="27" t="s">
        <v>40</v>
      </c>
      <c r="C141" s="33">
        <v>1050</v>
      </c>
      <c r="D141" s="33">
        <v>0</v>
      </c>
      <c r="E141" s="33">
        <v>0</v>
      </c>
      <c r="F141" s="29">
        <f>SUM(C141:E141)</f>
        <v>1050</v>
      </c>
      <c r="G141" s="33">
        <v>0</v>
      </c>
      <c r="H141" s="33">
        <v>0</v>
      </c>
      <c r="I141" s="73">
        <v>956</v>
      </c>
    </row>
    <row r="142" spans="1:9" ht="16.5" customHeight="1">
      <c r="A142" s="71"/>
      <c r="B142" s="27"/>
      <c r="C142" s="41"/>
      <c r="D142" s="41"/>
      <c r="E142" s="41"/>
      <c r="F142" s="41"/>
      <c r="G142" s="41"/>
      <c r="H142" s="41"/>
      <c r="I142" s="52"/>
    </row>
    <row r="143" spans="1:9" ht="16.5" customHeight="1">
      <c r="A143" s="71" t="s">
        <v>41</v>
      </c>
      <c r="B143" s="27" t="s">
        <v>42</v>
      </c>
      <c r="C143" s="33">
        <f>28328+10406</f>
        <v>38734</v>
      </c>
      <c r="D143" s="33">
        <v>27818</v>
      </c>
      <c r="E143" s="33">
        <v>264</v>
      </c>
      <c r="F143" s="29">
        <f>SUM(C143:E143)</f>
        <v>66816</v>
      </c>
      <c r="G143" s="33">
        <v>354907</v>
      </c>
      <c r="H143" s="33">
        <f>SUM(G143/D143*1000)</f>
        <v>12758.178158027176</v>
      </c>
      <c r="I143" s="73">
        <v>28916</v>
      </c>
    </row>
    <row r="144" spans="1:9" ht="16.5" customHeight="1">
      <c r="A144" s="71"/>
      <c r="B144" s="27"/>
      <c r="C144" s="33"/>
      <c r="D144" s="33"/>
      <c r="E144" s="33"/>
      <c r="F144" s="29"/>
      <c r="G144" s="33"/>
      <c r="H144" s="33"/>
      <c r="I144" s="73"/>
    </row>
    <row r="145" spans="1:18" ht="16.5" customHeight="1">
      <c r="A145" s="74" t="s">
        <v>43</v>
      </c>
      <c r="B145" s="27" t="s">
        <v>44</v>
      </c>
      <c r="C145" s="33">
        <v>4190</v>
      </c>
      <c r="D145" s="33">
        <v>0</v>
      </c>
      <c r="E145" s="33">
        <v>0</v>
      </c>
      <c r="F145" s="29">
        <f>SUM(C145:E145)</f>
        <v>4190</v>
      </c>
      <c r="G145" s="33">
        <v>0</v>
      </c>
      <c r="H145" s="33">
        <v>0</v>
      </c>
      <c r="I145" s="73">
        <v>514</v>
      </c>
    </row>
    <row r="146" spans="1:18" ht="16.5" customHeight="1">
      <c r="A146" s="71"/>
      <c r="B146" s="27"/>
      <c r="C146" s="33"/>
      <c r="D146" s="33"/>
      <c r="E146" s="33"/>
      <c r="F146" s="33"/>
      <c r="G146" s="33"/>
      <c r="H146" s="33"/>
      <c r="I146" s="73"/>
    </row>
    <row r="147" spans="1:18" ht="16.5" customHeight="1">
      <c r="A147" s="74" t="s">
        <v>45</v>
      </c>
      <c r="B147" s="27" t="s">
        <v>46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73">
        <v>0</v>
      </c>
    </row>
    <row r="148" spans="1:18" ht="16.5" customHeight="1" thickBot="1">
      <c r="A148" s="71"/>
      <c r="B148" s="27"/>
      <c r="C148" s="41"/>
      <c r="D148" s="41"/>
      <c r="E148" s="41"/>
      <c r="F148" s="41"/>
      <c r="G148" s="41"/>
      <c r="H148" s="41"/>
      <c r="I148" s="52"/>
    </row>
    <row r="149" spans="1:18" ht="16.5" customHeight="1" thickBot="1">
      <c r="A149" s="44"/>
      <c r="B149" s="45" t="s">
        <v>47</v>
      </c>
      <c r="C149" s="46">
        <f>SUM(C121:C147)</f>
        <v>503479</v>
      </c>
      <c r="D149" s="47">
        <f>SUM(D121:D148)</f>
        <v>312440</v>
      </c>
      <c r="E149" s="46">
        <f>SUM(E121:E148)</f>
        <v>11428</v>
      </c>
      <c r="F149" s="47">
        <f>SUM(C149:E149)</f>
        <v>827347</v>
      </c>
      <c r="G149" s="46">
        <f>SUM(G121:G148)</f>
        <v>4471546</v>
      </c>
      <c r="H149" s="48">
        <f>SUM(G149/D149*1000)</f>
        <v>14311.695045448725</v>
      </c>
      <c r="I149" s="49">
        <f>SUM(I121:I148)</f>
        <v>311501</v>
      </c>
    </row>
    <row r="150" spans="1:18" ht="14.25" customHeight="1">
      <c r="A150" s="50"/>
      <c r="B150" s="51"/>
      <c r="C150" s="27"/>
      <c r="D150" s="27"/>
      <c r="E150" s="27"/>
      <c r="F150" s="27"/>
      <c r="G150" s="27"/>
      <c r="H150" s="27"/>
      <c r="I150" s="52"/>
    </row>
    <row r="151" spans="1:18" ht="14.25" customHeight="1">
      <c r="A151" s="50"/>
      <c r="B151" s="80" t="s">
        <v>48</v>
      </c>
      <c r="C151" s="54">
        <v>434031</v>
      </c>
      <c r="D151" s="54">
        <v>219377</v>
      </c>
      <c r="E151" s="54">
        <v>10125</v>
      </c>
      <c r="F151" s="54">
        <f>SUM(C151:E151)</f>
        <v>663533</v>
      </c>
      <c r="G151" s="54">
        <v>3054707</v>
      </c>
      <c r="H151" s="54">
        <f>SUM(G151/D151*1000)</f>
        <v>13924.463366715745</v>
      </c>
      <c r="I151" s="55">
        <v>236405</v>
      </c>
    </row>
    <row r="152" spans="1:18" ht="14.25" customHeight="1">
      <c r="A152" s="50"/>
      <c r="B152" s="51"/>
      <c r="C152" s="86"/>
      <c r="D152" s="86"/>
      <c r="E152" s="86"/>
      <c r="F152" s="86"/>
      <c r="G152" s="86"/>
      <c r="H152" s="86"/>
      <c r="I152" s="87"/>
    </row>
    <row r="153" spans="1:18" ht="14.25" customHeight="1">
      <c r="A153" s="50"/>
      <c r="B153" s="80" t="s">
        <v>49</v>
      </c>
      <c r="C153" s="88">
        <v>332476.5</v>
      </c>
      <c r="D153" s="88">
        <v>188044</v>
      </c>
      <c r="E153" s="88">
        <v>10033.5</v>
      </c>
      <c r="F153" s="88">
        <f>SUM(C153:E153)</f>
        <v>530554</v>
      </c>
      <c r="G153" s="88">
        <v>2298185.5</v>
      </c>
      <c r="H153" s="88">
        <f>SUM(G153/D153*1000)</f>
        <v>12221.53059922146</v>
      </c>
      <c r="I153" s="89">
        <v>174525</v>
      </c>
    </row>
    <row r="154" spans="1:18" ht="14.25" customHeight="1">
      <c r="A154" s="50"/>
      <c r="B154" s="51"/>
      <c r="C154" s="86"/>
      <c r="D154" s="86"/>
      <c r="E154" s="86"/>
      <c r="F154" s="86"/>
      <c r="G154" s="86"/>
      <c r="H154" s="86"/>
      <c r="I154" s="87"/>
    </row>
    <row r="155" spans="1:18" ht="14.25" customHeight="1">
      <c r="A155" s="50"/>
      <c r="B155" s="80" t="s">
        <v>50</v>
      </c>
      <c r="C155" s="88">
        <v>249621</v>
      </c>
      <c r="D155" s="88">
        <v>156104.5</v>
      </c>
      <c r="E155" s="88">
        <v>3838.5</v>
      </c>
      <c r="F155" s="88">
        <f>SUM(C155:E155)</f>
        <v>409564</v>
      </c>
      <c r="G155" s="88">
        <v>1664311</v>
      </c>
      <c r="H155" s="88">
        <f>SUM(G155/D155*1000)</f>
        <v>10661.518405939612</v>
      </c>
      <c r="I155" s="89">
        <v>148029</v>
      </c>
    </row>
    <row r="156" spans="1:18" ht="14.25" customHeight="1">
      <c r="A156" s="50"/>
      <c r="B156" s="51"/>
      <c r="C156" s="86"/>
      <c r="D156" s="86"/>
      <c r="E156" s="86"/>
      <c r="F156" s="86"/>
      <c r="G156" s="86"/>
      <c r="H156" s="86"/>
      <c r="I156" s="87"/>
    </row>
    <row r="157" spans="1:18" ht="14.25" customHeight="1">
      <c r="A157" s="50"/>
      <c r="B157" s="80" t="s">
        <v>51</v>
      </c>
      <c r="C157" s="88">
        <v>203435</v>
      </c>
      <c r="D157" s="88">
        <v>132867</v>
      </c>
      <c r="E157" s="88">
        <v>2990.5</v>
      </c>
      <c r="F157" s="88">
        <f>SUM(C157:E157)</f>
        <v>339292.5</v>
      </c>
      <c r="G157" s="88">
        <v>2041163</v>
      </c>
      <c r="H157" s="88">
        <f>SUM(G157/D157*1000)</f>
        <v>15362.452678242151</v>
      </c>
      <c r="I157" s="89">
        <v>126570</v>
      </c>
      <c r="N157" s="58">
        <v>8315.57</v>
      </c>
      <c r="O157" s="58">
        <v>9653.41</v>
      </c>
      <c r="P157" s="58">
        <v>9328.7000000000007</v>
      </c>
      <c r="Q157" s="58">
        <v>11215.83</v>
      </c>
      <c r="R157" s="58">
        <f>SUM(Q157-N157)/N157/3*100</f>
        <v>11.625821601325386</v>
      </c>
    </row>
    <row r="158" spans="1:18" ht="14.25" customHeight="1" thickBot="1">
      <c r="A158" s="59"/>
      <c r="B158" s="60"/>
      <c r="C158" s="61"/>
      <c r="D158" s="61"/>
      <c r="E158" s="61"/>
      <c r="F158" s="61"/>
      <c r="G158" s="61"/>
      <c r="H158" s="61"/>
      <c r="I158" s="62"/>
    </row>
    <row r="159" spans="1:18" ht="14.25" customHeight="1" thickTop="1">
      <c r="B159" s="63" t="s">
        <v>52</v>
      </c>
    </row>
    <row r="160" spans="1:18" ht="14.25" customHeight="1">
      <c r="B160" s="63"/>
      <c r="G160" s="90"/>
      <c r="H160" s="90"/>
      <c r="I160" s="90"/>
    </row>
    <row r="161" spans="1:9" ht="14.25" customHeight="1">
      <c r="B161" s="6"/>
      <c r="G161" s="90"/>
      <c r="H161" s="64"/>
      <c r="I161" s="90"/>
    </row>
    <row r="167" spans="1:9" ht="14.25" customHeight="1">
      <c r="A167" s="91" t="s">
        <v>64</v>
      </c>
      <c r="B167" s="92"/>
      <c r="C167" s="92"/>
      <c r="D167" s="92"/>
      <c r="E167" s="92"/>
      <c r="F167" s="92"/>
      <c r="G167" s="92"/>
      <c r="H167" s="92"/>
      <c r="I167" s="92"/>
    </row>
    <row r="169" spans="1:9" ht="14.25" customHeight="1">
      <c r="C169" s="2" t="s">
        <v>65</v>
      </c>
      <c r="D169" s="3" t="s">
        <v>1</v>
      </c>
      <c r="E169" s="4"/>
      <c r="F169" s="4"/>
    </row>
    <row r="170" spans="1:9" ht="14.25" customHeight="1">
      <c r="D170" s="4" t="s">
        <v>66</v>
      </c>
      <c r="E170" s="4"/>
      <c r="F170" s="4"/>
    </row>
    <row r="171" spans="1:9" ht="14.25" customHeight="1">
      <c r="D171" s="4" t="s">
        <v>3</v>
      </c>
      <c r="E171" s="4" t="s">
        <v>67</v>
      </c>
      <c r="F171" s="4"/>
    </row>
    <row r="172" spans="1:9" ht="14.25" customHeight="1" thickBot="1">
      <c r="A172" s="5"/>
      <c r="B172" s="5"/>
      <c r="C172" s="5"/>
      <c r="D172" s="6"/>
      <c r="E172" s="6"/>
      <c r="F172" s="6"/>
      <c r="G172" s="6"/>
      <c r="H172" s="6"/>
      <c r="I172" s="6"/>
    </row>
    <row r="173" spans="1:9" ht="16.5" customHeight="1" thickTop="1">
      <c r="A173" s="7"/>
      <c r="B173" s="8"/>
      <c r="C173" s="9" t="s">
        <v>5</v>
      </c>
      <c r="D173" s="10"/>
      <c r="E173" s="11"/>
      <c r="F173" s="8" t="s">
        <v>6</v>
      </c>
      <c r="G173" s="12" t="s">
        <v>7</v>
      </c>
      <c r="H173" s="8" t="s">
        <v>8</v>
      </c>
      <c r="I173" s="13" t="s">
        <v>9</v>
      </c>
    </row>
    <row r="174" spans="1:9" ht="16.5" customHeight="1">
      <c r="A174" s="14" t="s">
        <v>10</v>
      </c>
      <c r="B174" s="15" t="s">
        <v>11</v>
      </c>
      <c r="C174" s="16" t="s">
        <v>12</v>
      </c>
      <c r="D174" s="15" t="s">
        <v>13</v>
      </c>
      <c r="E174" s="16" t="s">
        <v>14</v>
      </c>
      <c r="F174" s="15" t="s">
        <v>15</v>
      </c>
      <c r="G174" s="16" t="s">
        <v>56</v>
      </c>
      <c r="H174" s="15" t="s">
        <v>7</v>
      </c>
      <c r="I174" s="17" t="s">
        <v>17</v>
      </c>
    </row>
    <row r="175" spans="1:9" ht="16.5" customHeight="1">
      <c r="A175" s="18"/>
      <c r="B175" s="19"/>
      <c r="C175" s="20"/>
      <c r="D175" s="19"/>
      <c r="E175" s="20"/>
      <c r="F175" s="19"/>
      <c r="G175" s="20"/>
      <c r="H175" s="19" t="s">
        <v>18</v>
      </c>
      <c r="I175" s="21" t="s">
        <v>19</v>
      </c>
    </row>
    <row r="176" spans="1:9" ht="16.5" customHeight="1">
      <c r="A176" s="69"/>
      <c r="B176" s="23"/>
      <c r="C176" s="23"/>
      <c r="D176" s="23"/>
      <c r="E176" s="23"/>
      <c r="F176" s="23"/>
      <c r="G176" s="23"/>
      <c r="H176" s="23"/>
      <c r="I176" s="70"/>
    </row>
    <row r="177" spans="1:9" ht="16.5" customHeight="1">
      <c r="A177" s="71">
        <v>1</v>
      </c>
      <c r="B177" s="27" t="s">
        <v>20</v>
      </c>
      <c r="C177" s="33">
        <v>67</v>
      </c>
      <c r="D177" s="33">
        <v>99</v>
      </c>
      <c r="E177" s="33">
        <v>2</v>
      </c>
      <c r="F177" s="29">
        <f>SUM(C177:E177)</f>
        <v>168</v>
      </c>
      <c r="G177" s="33">
        <v>20</v>
      </c>
      <c r="H177" s="29">
        <f>SUM(G177/D177*1000)</f>
        <v>202.02020202020202</v>
      </c>
      <c r="I177" s="73">
        <v>1813</v>
      </c>
    </row>
    <row r="178" spans="1:9" ht="16.5" customHeight="1">
      <c r="A178" s="71"/>
      <c r="B178" s="27"/>
      <c r="C178" s="29"/>
      <c r="D178" s="29"/>
      <c r="E178" s="29"/>
      <c r="F178" s="29"/>
      <c r="G178" s="29"/>
      <c r="H178" s="29"/>
      <c r="I178" s="72"/>
    </row>
    <row r="179" spans="1:9" ht="16.5" customHeight="1">
      <c r="A179" s="71" t="s">
        <v>21</v>
      </c>
      <c r="B179" s="27" t="s">
        <v>57</v>
      </c>
      <c r="C179" s="33">
        <v>2</v>
      </c>
      <c r="D179" s="33">
        <v>17</v>
      </c>
      <c r="E179" s="33">
        <v>2</v>
      </c>
      <c r="F179" s="29">
        <f>SUM(C179:E179)</f>
        <v>21</v>
      </c>
      <c r="G179" s="33">
        <v>3</v>
      </c>
      <c r="H179" s="29">
        <f>SUM(G179/D179*1000)</f>
        <v>176.47058823529412</v>
      </c>
      <c r="I179" s="73">
        <v>165</v>
      </c>
    </row>
    <row r="180" spans="1:9" ht="16.5" customHeight="1">
      <c r="A180" s="71"/>
      <c r="B180" s="27"/>
      <c r="C180" s="29"/>
      <c r="D180" s="29"/>
      <c r="E180" s="29"/>
      <c r="F180" s="29"/>
      <c r="G180" s="29"/>
      <c r="H180" s="29"/>
      <c r="I180" s="72"/>
    </row>
    <row r="181" spans="1:9" ht="16.5" customHeight="1">
      <c r="A181" s="71" t="s">
        <v>23</v>
      </c>
      <c r="B181" s="27" t="s">
        <v>58</v>
      </c>
      <c r="C181" s="33">
        <v>240</v>
      </c>
      <c r="D181" s="29">
        <v>1446</v>
      </c>
      <c r="E181" s="33">
        <v>428</v>
      </c>
      <c r="F181" s="29">
        <f>SUM(C181:E181)</f>
        <v>2114</v>
      </c>
      <c r="G181" s="29">
        <v>992</v>
      </c>
      <c r="H181" s="29">
        <f>SUM(G181/D181*1000)</f>
        <v>686.03042876901793</v>
      </c>
      <c r="I181" s="73">
        <v>1966</v>
      </c>
    </row>
    <row r="182" spans="1:9" ht="16.5" customHeight="1">
      <c r="A182" s="71"/>
      <c r="B182" s="27"/>
      <c r="C182" s="29"/>
      <c r="D182" s="29"/>
      <c r="E182" s="29"/>
      <c r="F182" s="29"/>
      <c r="G182" s="29"/>
      <c r="H182" s="29"/>
      <c r="I182" s="72"/>
    </row>
    <row r="183" spans="1:9" ht="16.5" customHeight="1">
      <c r="A183" s="71" t="s">
        <v>25</v>
      </c>
      <c r="B183" s="27" t="s">
        <v>59</v>
      </c>
      <c r="C183" s="33">
        <v>103</v>
      </c>
      <c r="D183" s="33">
        <v>383</v>
      </c>
      <c r="E183" s="33">
        <v>688</v>
      </c>
      <c r="F183" s="29">
        <f>SUM(C183:E183)</f>
        <v>1174</v>
      </c>
      <c r="G183" s="33">
        <v>25</v>
      </c>
      <c r="H183" s="29">
        <f>SUM(G183/D183*1000)</f>
        <v>65.274151436031332</v>
      </c>
      <c r="I183" s="73">
        <v>1659</v>
      </c>
    </row>
    <row r="184" spans="1:9" ht="16.5" customHeight="1">
      <c r="A184" s="71"/>
      <c r="B184" s="27"/>
      <c r="C184" s="33"/>
      <c r="D184" s="33"/>
      <c r="E184" s="33"/>
      <c r="F184" s="33"/>
      <c r="G184" s="33"/>
      <c r="H184" s="33"/>
      <c r="I184" s="73"/>
    </row>
    <row r="185" spans="1:9" ht="16.5" customHeight="1">
      <c r="A185" s="71" t="s">
        <v>27</v>
      </c>
      <c r="B185" s="27" t="s">
        <v>60</v>
      </c>
      <c r="C185" s="29">
        <v>27</v>
      </c>
      <c r="D185" s="29">
        <v>170</v>
      </c>
      <c r="E185" s="33">
        <v>40</v>
      </c>
      <c r="F185" s="29">
        <f>SUM(C185:E185)</f>
        <v>237</v>
      </c>
      <c r="G185" s="29">
        <v>81</v>
      </c>
      <c r="H185" s="29">
        <f>SUM(G185/D185*1000)</f>
        <v>476.47058823529409</v>
      </c>
      <c r="I185" s="73">
        <v>307</v>
      </c>
    </row>
    <row r="186" spans="1:9" ht="16.5" customHeight="1">
      <c r="A186" s="71"/>
      <c r="B186" s="27"/>
      <c r="C186" s="29"/>
      <c r="D186" s="29"/>
      <c r="E186" s="33"/>
      <c r="F186" s="29"/>
      <c r="G186" s="33"/>
      <c r="H186" s="33"/>
      <c r="I186" s="72"/>
    </row>
    <row r="187" spans="1:9" ht="16.5" customHeight="1">
      <c r="A187" s="71" t="s">
        <v>29</v>
      </c>
      <c r="B187" s="27" t="s">
        <v>30</v>
      </c>
      <c r="C187" s="33">
        <v>0</v>
      </c>
      <c r="D187" s="33">
        <v>0</v>
      </c>
      <c r="E187" s="33">
        <v>0</v>
      </c>
      <c r="F187" s="29">
        <f>SUM(C187:E187)</f>
        <v>0</v>
      </c>
      <c r="G187" s="33">
        <v>0</v>
      </c>
      <c r="H187" s="29">
        <v>0</v>
      </c>
      <c r="I187" s="73">
        <v>0</v>
      </c>
    </row>
    <row r="188" spans="1:9" ht="16.5" customHeight="1">
      <c r="A188" s="71"/>
      <c r="B188" s="27"/>
      <c r="C188" s="29"/>
      <c r="D188" s="29"/>
      <c r="E188" s="29"/>
      <c r="F188" s="29"/>
      <c r="G188" s="29"/>
      <c r="H188" s="29"/>
      <c r="I188" s="72"/>
    </row>
    <row r="189" spans="1:9" ht="16.5" customHeight="1">
      <c r="A189" s="71" t="s">
        <v>31</v>
      </c>
      <c r="B189" s="27" t="s">
        <v>32</v>
      </c>
      <c r="C189" s="33">
        <v>23</v>
      </c>
      <c r="D189" s="33">
        <v>2189</v>
      </c>
      <c r="E189" s="33">
        <v>351</v>
      </c>
      <c r="F189" s="29">
        <f>SUM(C189:E189)</f>
        <v>2563</v>
      </c>
      <c r="G189" s="33">
        <v>520</v>
      </c>
      <c r="H189" s="29">
        <f>SUM(G189/D189*1000)</f>
        <v>237.55139333028779</v>
      </c>
      <c r="I189" s="72">
        <v>3644</v>
      </c>
    </row>
    <row r="190" spans="1:9" ht="16.5" customHeight="1">
      <c r="A190" s="71"/>
      <c r="B190" s="27"/>
      <c r="C190" s="33"/>
      <c r="D190" s="33"/>
      <c r="E190" s="33"/>
      <c r="F190" s="33"/>
      <c r="G190" s="33"/>
      <c r="H190" s="33"/>
      <c r="I190" s="73"/>
    </row>
    <row r="191" spans="1:9" ht="16.5" customHeight="1">
      <c r="A191" s="71" t="s">
        <v>33</v>
      </c>
      <c r="B191" s="27" t="s">
        <v>34</v>
      </c>
      <c r="C191" s="33">
        <v>9</v>
      </c>
      <c r="D191" s="33">
        <v>133</v>
      </c>
      <c r="E191" s="33">
        <v>26</v>
      </c>
      <c r="F191" s="33">
        <f>SUM(C191:E191)</f>
        <v>168</v>
      </c>
      <c r="G191" s="33">
        <v>76</v>
      </c>
      <c r="H191" s="33">
        <f>SUM(G191/D191*1000)</f>
        <v>571.42857142857144</v>
      </c>
      <c r="I191" s="73">
        <v>180</v>
      </c>
    </row>
    <row r="192" spans="1:9" ht="16.5" customHeight="1">
      <c r="A192" s="71"/>
      <c r="B192" s="27"/>
      <c r="C192" s="33"/>
      <c r="D192" s="33"/>
      <c r="E192" s="33"/>
      <c r="F192" s="33"/>
      <c r="G192" s="33"/>
      <c r="H192" s="33"/>
      <c r="I192" s="73"/>
    </row>
    <row r="193" spans="1:9" ht="16.5" customHeight="1">
      <c r="A193" s="71" t="s">
        <v>35</v>
      </c>
      <c r="B193" s="27" t="s">
        <v>36</v>
      </c>
      <c r="C193" s="33">
        <v>132</v>
      </c>
      <c r="D193" s="33">
        <v>524</v>
      </c>
      <c r="E193" s="33">
        <v>48</v>
      </c>
      <c r="F193" s="29">
        <f>SUM(C193:E193)</f>
        <v>704</v>
      </c>
      <c r="G193" s="33">
        <v>242</v>
      </c>
      <c r="H193" s="29">
        <f>SUM(G193/D193*1000)</f>
        <v>461.83206106870227</v>
      </c>
      <c r="I193" s="73">
        <v>795</v>
      </c>
    </row>
    <row r="194" spans="1:9" ht="16.5" customHeight="1">
      <c r="A194" s="71"/>
      <c r="B194" s="27"/>
      <c r="C194" s="33"/>
      <c r="D194" s="33"/>
      <c r="E194" s="33"/>
      <c r="F194" s="33"/>
      <c r="G194" s="33"/>
      <c r="H194" s="33"/>
      <c r="I194" s="73"/>
    </row>
    <row r="195" spans="1:9" ht="16.5" customHeight="1">
      <c r="A195" s="71" t="s">
        <v>37</v>
      </c>
      <c r="B195" s="27" t="s">
        <v>38</v>
      </c>
      <c r="C195" s="33">
        <v>81</v>
      </c>
      <c r="D195" s="33">
        <v>229</v>
      </c>
      <c r="E195" s="33">
        <v>0</v>
      </c>
      <c r="F195" s="29">
        <f>SUM(C195:E195)</f>
        <v>310</v>
      </c>
      <c r="G195" s="33">
        <v>37</v>
      </c>
      <c r="H195" s="29">
        <f>SUM(G195/D195*1000)</f>
        <v>161.5720524017467</v>
      </c>
      <c r="I195" s="73">
        <v>325</v>
      </c>
    </row>
    <row r="196" spans="1:9" ht="16.5" customHeight="1">
      <c r="A196" s="71"/>
      <c r="B196" s="27"/>
      <c r="C196" s="29"/>
      <c r="D196" s="29"/>
      <c r="E196" s="29"/>
      <c r="F196" s="29"/>
      <c r="G196" s="29"/>
      <c r="H196" s="29"/>
      <c r="I196" s="72"/>
    </row>
    <row r="197" spans="1:9" ht="16.5" customHeight="1">
      <c r="A197" s="71" t="s">
        <v>39</v>
      </c>
      <c r="B197" s="27" t="s">
        <v>40</v>
      </c>
      <c r="C197" s="33">
        <v>849</v>
      </c>
      <c r="D197" s="33">
        <v>844</v>
      </c>
      <c r="E197" s="33">
        <v>239</v>
      </c>
      <c r="F197" s="29">
        <f>SUM(C197:E197)</f>
        <v>1932</v>
      </c>
      <c r="G197" s="33">
        <v>138</v>
      </c>
      <c r="H197" s="29">
        <f>SUM(G197/D197*1000)</f>
        <v>163.50710900473933</v>
      </c>
      <c r="I197" s="73">
        <v>1672</v>
      </c>
    </row>
    <row r="198" spans="1:9" ht="16.5" customHeight="1">
      <c r="A198" s="71"/>
      <c r="B198" s="27"/>
      <c r="C198" s="41"/>
      <c r="D198" s="41"/>
      <c r="E198" s="41"/>
      <c r="F198" s="41"/>
      <c r="G198" s="41"/>
      <c r="H198" s="41"/>
      <c r="I198" s="52"/>
    </row>
    <row r="199" spans="1:9" ht="16.5" customHeight="1">
      <c r="A199" s="71" t="s">
        <v>41</v>
      </c>
      <c r="B199" s="27" t="s">
        <v>42</v>
      </c>
      <c r="C199" s="33">
        <v>369</v>
      </c>
      <c r="D199" s="33">
        <v>676</v>
      </c>
      <c r="E199" s="33">
        <v>6</v>
      </c>
      <c r="F199" s="29">
        <f>SUM(C199:E199)</f>
        <v>1051</v>
      </c>
      <c r="G199" s="33">
        <v>175</v>
      </c>
      <c r="H199" s="29">
        <f>SUM(G199/D199*1000)</f>
        <v>258.87573964497039</v>
      </c>
      <c r="I199" s="73">
        <v>1126</v>
      </c>
    </row>
    <row r="200" spans="1:9" ht="16.5" customHeight="1">
      <c r="A200" s="71"/>
      <c r="B200" s="27"/>
      <c r="C200" s="33"/>
      <c r="D200" s="33"/>
      <c r="E200" s="33"/>
      <c r="F200" s="29"/>
      <c r="G200" s="33"/>
      <c r="H200" s="29"/>
      <c r="I200" s="73"/>
    </row>
    <row r="201" spans="1:9" ht="16.5" customHeight="1">
      <c r="A201" s="74" t="s">
        <v>43</v>
      </c>
      <c r="B201" s="27" t="s">
        <v>44</v>
      </c>
      <c r="C201" s="33">
        <v>123</v>
      </c>
      <c r="D201" s="33">
        <v>13</v>
      </c>
      <c r="E201" s="33">
        <v>7</v>
      </c>
      <c r="F201" s="29">
        <f>SUM(C201:E201)</f>
        <v>143</v>
      </c>
      <c r="G201" s="33">
        <v>3</v>
      </c>
      <c r="H201" s="29">
        <f>SUM(G201/D201*1000)</f>
        <v>230.76923076923077</v>
      </c>
      <c r="I201" s="73">
        <v>118</v>
      </c>
    </row>
    <row r="202" spans="1:9" ht="16.5" customHeight="1">
      <c r="A202" s="71"/>
      <c r="B202" s="27"/>
      <c r="C202" s="33"/>
      <c r="D202" s="33"/>
      <c r="E202" s="33"/>
      <c r="F202" s="33"/>
      <c r="G202" s="33"/>
      <c r="H202" s="33"/>
      <c r="I202" s="73"/>
    </row>
    <row r="203" spans="1:9" ht="16.5" customHeight="1">
      <c r="A203" s="71" t="s">
        <v>43</v>
      </c>
      <c r="B203" s="27" t="s">
        <v>46</v>
      </c>
      <c r="C203" s="33">
        <v>1</v>
      </c>
      <c r="D203" s="33">
        <v>0</v>
      </c>
      <c r="E203" s="33">
        <v>0</v>
      </c>
      <c r="F203" s="29">
        <f>SUM(C203:E203)</f>
        <v>1</v>
      </c>
      <c r="G203" s="33">
        <v>0</v>
      </c>
      <c r="H203" s="29">
        <v>0</v>
      </c>
      <c r="I203" s="73">
        <v>2</v>
      </c>
    </row>
    <row r="204" spans="1:9" ht="16.5" customHeight="1" thickBot="1">
      <c r="A204" s="71"/>
      <c r="B204" s="27"/>
      <c r="C204" s="93"/>
      <c r="D204" s="41"/>
      <c r="E204" s="33"/>
      <c r="F204" s="41"/>
      <c r="G204" s="41"/>
      <c r="H204" s="29"/>
      <c r="I204" s="52"/>
    </row>
    <row r="205" spans="1:9" ht="16.5" customHeight="1" thickTop="1" thickBot="1">
      <c r="A205" s="94"/>
      <c r="B205" s="95" t="s">
        <v>68</v>
      </c>
      <c r="C205" s="96">
        <f>SUM(C177:C203)</f>
        <v>2026</v>
      </c>
      <c r="D205" s="97">
        <f>SUM(D177:D204)</f>
        <v>6723</v>
      </c>
      <c r="E205" s="96">
        <f>SUM(E177:E204)</f>
        <v>1837</v>
      </c>
      <c r="F205" s="97">
        <f>SUM(C205:E205)</f>
        <v>10586</v>
      </c>
      <c r="G205" s="96">
        <f>SUM(G177:G204)</f>
        <v>2312</v>
      </c>
      <c r="H205" s="98">
        <f>SUM(G205/D205*1000)</f>
        <v>343.89409489811095</v>
      </c>
      <c r="I205" s="99">
        <f>SUM(I177:I204)</f>
        <v>13772</v>
      </c>
    </row>
    <row r="206" spans="1:9" ht="16.5" customHeight="1" thickTop="1">
      <c r="A206" s="26"/>
      <c r="B206" s="75"/>
      <c r="C206" s="76"/>
      <c r="D206" s="77"/>
      <c r="E206" s="76"/>
      <c r="F206" s="77"/>
      <c r="G206" s="76"/>
      <c r="H206" s="78"/>
      <c r="I206" s="79"/>
    </row>
    <row r="207" spans="1:9" ht="16.5" customHeight="1">
      <c r="A207" s="26"/>
      <c r="B207" s="80" t="s">
        <v>48</v>
      </c>
      <c r="C207" s="81">
        <v>1674</v>
      </c>
      <c r="D207" s="54">
        <v>7220</v>
      </c>
      <c r="E207" s="81">
        <v>2282</v>
      </c>
      <c r="F207" s="54">
        <f>SUM(C207:E207)</f>
        <v>11176</v>
      </c>
      <c r="G207" s="81">
        <v>2313</v>
      </c>
      <c r="H207" s="54">
        <f>SUM(G207/D207*1000)</f>
        <v>320.36011080332412</v>
      </c>
      <c r="I207" s="82">
        <v>15179</v>
      </c>
    </row>
    <row r="208" spans="1:9" ht="14.25" customHeight="1">
      <c r="A208" s="50"/>
      <c r="B208" s="51"/>
      <c r="C208" s="56"/>
      <c r="D208" s="56"/>
      <c r="E208" s="56"/>
      <c r="F208" s="56"/>
      <c r="G208" s="56"/>
      <c r="H208" s="56"/>
      <c r="I208" s="57"/>
    </row>
    <row r="209" spans="1:9" ht="14.25" customHeight="1">
      <c r="A209" s="50"/>
      <c r="B209" s="80" t="s">
        <v>49</v>
      </c>
      <c r="C209" s="81">
        <v>1697.5</v>
      </c>
      <c r="D209" s="54">
        <v>8650</v>
      </c>
      <c r="E209" s="81">
        <v>4907</v>
      </c>
      <c r="F209" s="54">
        <f>SUM(C209:E209)</f>
        <v>15254.5</v>
      </c>
      <c r="G209" s="81">
        <v>3881</v>
      </c>
      <c r="H209" s="54">
        <f>SUM(G209/D209*1000)</f>
        <v>448.67052023121391</v>
      </c>
      <c r="I209" s="82">
        <v>24924</v>
      </c>
    </row>
    <row r="210" spans="1:9" ht="14.25" customHeight="1">
      <c r="A210" s="50"/>
      <c r="B210" s="51"/>
      <c r="C210" s="56"/>
      <c r="D210" s="56"/>
      <c r="E210" s="56"/>
      <c r="F210" s="56"/>
      <c r="G210" s="56"/>
      <c r="H210" s="56"/>
      <c r="I210" s="57"/>
    </row>
    <row r="211" spans="1:9" ht="14.25" customHeight="1">
      <c r="A211" s="50"/>
      <c r="B211" s="80" t="s">
        <v>50</v>
      </c>
      <c r="C211" s="81">
        <v>1571</v>
      </c>
      <c r="D211" s="54">
        <v>8967.5</v>
      </c>
      <c r="E211" s="81">
        <v>4857.5</v>
      </c>
      <c r="F211" s="54">
        <f>SUM(C211:E211)</f>
        <v>15396</v>
      </c>
      <c r="G211" s="81">
        <v>4050.5</v>
      </c>
      <c r="H211" s="54">
        <f>SUM(G211/D211*1000)</f>
        <v>451.68664622247002</v>
      </c>
      <c r="I211" s="82">
        <v>26535</v>
      </c>
    </row>
    <row r="212" spans="1:9" ht="14.25" customHeight="1">
      <c r="A212" s="50"/>
      <c r="B212" s="51"/>
      <c r="C212" s="56"/>
      <c r="D212" s="56"/>
      <c r="E212" s="56"/>
      <c r="F212" s="56"/>
      <c r="G212" s="56"/>
      <c r="H212" s="56"/>
      <c r="I212" s="57"/>
    </row>
    <row r="213" spans="1:9" ht="14.25" customHeight="1">
      <c r="A213" s="50"/>
      <c r="B213" s="80" t="s">
        <v>51</v>
      </c>
      <c r="C213" s="81">
        <v>1821.5</v>
      </c>
      <c r="D213" s="54">
        <v>8858.5</v>
      </c>
      <c r="E213" s="81">
        <v>4393</v>
      </c>
      <c r="F213" s="54">
        <f>SUM(C213:E213)</f>
        <v>15073</v>
      </c>
      <c r="G213" s="81">
        <v>4424</v>
      </c>
      <c r="H213" s="54">
        <f>SUM(G213/D213*1000)</f>
        <v>499.40734887396286</v>
      </c>
      <c r="I213" s="82">
        <v>26415</v>
      </c>
    </row>
    <row r="214" spans="1:9" ht="14.25" customHeight="1" thickBot="1">
      <c r="A214" s="59"/>
      <c r="B214" s="60"/>
      <c r="C214" s="61"/>
      <c r="D214" s="61"/>
      <c r="E214" s="61"/>
      <c r="F214" s="61"/>
      <c r="G214" s="61"/>
      <c r="H214" s="61"/>
      <c r="I214" s="62"/>
    </row>
    <row r="215" spans="1:9" ht="14.25" customHeight="1" thickTop="1">
      <c r="B215" s="63" t="s">
        <v>52</v>
      </c>
      <c r="G215" s="90"/>
      <c r="H215" s="90"/>
      <c r="I215" s="90"/>
    </row>
    <row r="216" spans="1:9" ht="14.25" customHeight="1">
      <c r="B216" s="63"/>
      <c r="G216" s="90"/>
      <c r="H216" s="90"/>
      <c r="I216" s="90"/>
    </row>
    <row r="217" spans="1:9" ht="14.25" customHeight="1">
      <c r="B217" s="6"/>
      <c r="G217" s="90"/>
      <c r="H217" s="64"/>
      <c r="I217" s="90"/>
    </row>
    <row r="219" spans="1:9" ht="14.2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4.2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4.2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4.25" customHeight="1">
      <c r="A222" s="91" t="s">
        <v>69</v>
      </c>
      <c r="B222" s="92"/>
      <c r="C222" s="92"/>
      <c r="D222" s="92"/>
      <c r="E222" s="92"/>
      <c r="F222" s="92"/>
      <c r="G222" s="92"/>
      <c r="H222" s="92"/>
      <c r="I222" s="92"/>
    </row>
    <row r="223" spans="1:9" ht="14.2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4.25" customHeight="1">
      <c r="C224" s="2" t="s">
        <v>70</v>
      </c>
      <c r="D224" s="3" t="s">
        <v>1</v>
      </c>
      <c r="E224" s="4"/>
      <c r="F224" s="4"/>
    </row>
    <row r="225" spans="1:12" ht="14.25" customHeight="1">
      <c r="D225" s="4" t="s">
        <v>71</v>
      </c>
      <c r="E225" s="4"/>
      <c r="F225" s="4"/>
    </row>
    <row r="226" spans="1:12" ht="14.25" customHeight="1">
      <c r="D226" s="4" t="s">
        <v>3</v>
      </c>
      <c r="E226" s="100" t="s">
        <v>72</v>
      </c>
      <c r="F226" s="4"/>
    </row>
    <row r="227" spans="1:12" ht="14.25" customHeight="1" thickBot="1">
      <c r="A227" s="5"/>
      <c r="B227" s="5"/>
      <c r="C227" s="5"/>
      <c r="D227" s="6"/>
      <c r="E227" s="6"/>
      <c r="F227" s="6"/>
      <c r="G227" s="6"/>
      <c r="H227" s="6"/>
      <c r="I227" s="6"/>
    </row>
    <row r="228" spans="1:12" ht="16.5" customHeight="1" thickTop="1">
      <c r="A228" s="7"/>
      <c r="B228" s="8"/>
      <c r="C228" s="9" t="s">
        <v>5</v>
      </c>
      <c r="D228" s="10"/>
      <c r="E228" s="11"/>
      <c r="F228" s="8" t="s">
        <v>6</v>
      </c>
      <c r="G228" s="12" t="s">
        <v>7</v>
      </c>
      <c r="H228" s="8" t="s">
        <v>8</v>
      </c>
      <c r="I228" s="13" t="s">
        <v>9</v>
      </c>
    </row>
    <row r="229" spans="1:12" ht="16.5" customHeight="1">
      <c r="A229" s="14" t="s">
        <v>10</v>
      </c>
      <c r="B229" s="15" t="s">
        <v>11</v>
      </c>
      <c r="C229" s="16" t="s">
        <v>12</v>
      </c>
      <c r="D229" s="15" t="s">
        <v>13</v>
      </c>
      <c r="E229" s="16" t="s">
        <v>14</v>
      </c>
      <c r="F229" s="15" t="s">
        <v>15</v>
      </c>
      <c r="G229" s="16" t="s">
        <v>56</v>
      </c>
      <c r="H229" s="15" t="s">
        <v>7</v>
      </c>
      <c r="I229" s="17" t="s">
        <v>17</v>
      </c>
    </row>
    <row r="230" spans="1:12" ht="16.5" customHeight="1">
      <c r="A230" s="18"/>
      <c r="B230" s="19"/>
      <c r="C230" s="20"/>
      <c r="D230" s="19"/>
      <c r="E230" s="20"/>
      <c r="F230" s="19"/>
      <c r="G230" s="20"/>
      <c r="H230" s="19" t="s">
        <v>18</v>
      </c>
      <c r="I230" s="21" t="s">
        <v>19</v>
      </c>
    </row>
    <row r="231" spans="1:12" ht="16.5" customHeight="1">
      <c r="A231" s="69"/>
      <c r="B231" s="23"/>
      <c r="C231" s="23"/>
      <c r="D231" s="23"/>
      <c r="E231" s="23"/>
      <c r="F231" s="23"/>
      <c r="G231" s="23"/>
      <c r="H231" s="23"/>
      <c r="I231" s="70"/>
    </row>
    <row r="232" spans="1:12" ht="16.5" customHeight="1">
      <c r="A232" s="71">
        <v>1</v>
      </c>
      <c r="B232" s="27" t="s">
        <v>20</v>
      </c>
      <c r="C232" s="33">
        <v>0</v>
      </c>
      <c r="D232" s="33">
        <v>276</v>
      </c>
      <c r="E232" s="33">
        <v>1</v>
      </c>
      <c r="F232" s="29">
        <f>SUM(C232:E232)</f>
        <v>277</v>
      </c>
      <c r="G232" s="33">
        <v>51</v>
      </c>
      <c r="H232" s="29">
        <f>SUM(G232/D232*1000)</f>
        <v>184.78260869565216</v>
      </c>
      <c r="I232" s="73">
        <v>141</v>
      </c>
    </row>
    <row r="233" spans="1:12" ht="16.5" customHeight="1">
      <c r="A233" s="71"/>
      <c r="B233" s="27"/>
      <c r="C233" s="29"/>
      <c r="D233" s="29"/>
      <c r="E233" s="29"/>
      <c r="F233" s="29"/>
      <c r="G233" s="29"/>
      <c r="H233" s="29"/>
      <c r="I233" s="72"/>
    </row>
    <row r="234" spans="1:12" ht="16.5" customHeight="1">
      <c r="A234" s="71" t="s">
        <v>21</v>
      </c>
      <c r="B234" s="27" t="s">
        <v>57</v>
      </c>
      <c r="C234" s="33">
        <v>2</v>
      </c>
      <c r="D234" s="33">
        <v>3</v>
      </c>
      <c r="E234" s="33">
        <v>6</v>
      </c>
      <c r="F234" s="29">
        <f>SUM(C234:E234)</f>
        <v>11</v>
      </c>
      <c r="G234" s="33">
        <v>1</v>
      </c>
      <c r="H234" s="29">
        <f>SUM(G234/D234*1000)</f>
        <v>333.33333333333331</v>
      </c>
      <c r="I234" s="73">
        <v>16</v>
      </c>
    </row>
    <row r="235" spans="1:12" ht="16.5" customHeight="1">
      <c r="A235" s="71"/>
      <c r="B235" s="27"/>
      <c r="C235" s="29"/>
      <c r="D235" s="29"/>
      <c r="E235" s="29"/>
      <c r="F235" s="29"/>
      <c r="G235" s="29"/>
      <c r="H235" s="29"/>
      <c r="I235" s="72"/>
    </row>
    <row r="236" spans="1:12" ht="16.5" customHeight="1">
      <c r="A236" s="71" t="s">
        <v>23</v>
      </c>
      <c r="B236" s="27" t="s">
        <v>58</v>
      </c>
      <c r="C236" s="33">
        <v>162</v>
      </c>
      <c r="D236" s="29">
        <v>292</v>
      </c>
      <c r="E236" s="33">
        <v>184</v>
      </c>
      <c r="F236" s="29">
        <f>SUM(C236:E236)</f>
        <v>638</v>
      </c>
      <c r="G236" s="29">
        <v>469</v>
      </c>
      <c r="H236" s="29">
        <f>SUM(G236/D236*1000)</f>
        <v>1606.1643835616439</v>
      </c>
      <c r="I236" s="73">
        <v>570</v>
      </c>
    </row>
    <row r="237" spans="1:12" ht="16.5" customHeight="1">
      <c r="A237" s="71"/>
      <c r="B237" s="27"/>
      <c r="C237" s="29"/>
      <c r="D237" s="29"/>
      <c r="E237" s="29"/>
      <c r="F237" s="29"/>
      <c r="G237" s="29"/>
      <c r="H237" s="29"/>
      <c r="I237" s="72"/>
    </row>
    <row r="238" spans="1:12" ht="16.5" customHeight="1">
      <c r="A238" s="71" t="s">
        <v>25</v>
      </c>
      <c r="B238" s="27" t="s">
        <v>59</v>
      </c>
      <c r="C238" s="33">
        <v>743</v>
      </c>
      <c r="D238" s="33">
        <v>408</v>
      </c>
      <c r="E238" s="33">
        <v>51</v>
      </c>
      <c r="F238" s="29">
        <f>SUM(C238:E238)</f>
        <v>1202</v>
      </c>
      <c r="G238" s="33">
        <v>79</v>
      </c>
      <c r="H238" s="29">
        <f>SUM(G238/D238*1000)</f>
        <v>193.62745098039215</v>
      </c>
      <c r="I238" s="73">
        <v>569</v>
      </c>
    </row>
    <row r="239" spans="1:12" ht="16.5" customHeight="1">
      <c r="A239" s="71"/>
      <c r="B239" s="27"/>
      <c r="C239" s="33"/>
      <c r="D239" s="33"/>
      <c r="E239" s="33"/>
      <c r="F239" s="33"/>
      <c r="G239" s="33"/>
      <c r="H239" s="33"/>
      <c r="I239" s="73"/>
    </row>
    <row r="240" spans="1:12" ht="16.5" customHeight="1">
      <c r="A240" s="71" t="s">
        <v>27</v>
      </c>
      <c r="B240" s="27" t="s">
        <v>60</v>
      </c>
      <c r="C240" s="29">
        <v>1173</v>
      </c>
      <c r="D240" s="29">
        <v>4077</v>
      </c>
      <c r="E240" s="33">
        <v>1154</v>
      </c>
      <c r="F240" s="29">
        <f>SUM(C240:E240)</f>
        <v>6404</v>
      </c>
      <c r="G240" s="29">
        <v>9567</v>
      </c>
      <c r="H240" s="29">
        <f>SUM(G240/D240*1000)</f>
        <v>2346.5783664459163</v>
      </c>
      <c r="I240" s="73">
        <v>4367</v>
      </c>
      <c r="L240" s="101"/>
    </row>
    <row r="241" spans="1:15" ht="16.5" customHeight="1">
      <c r="A241" s="71"/>
      <c r="B241" s="27"/>
      <c r="C241" s="29"/>
      <c r="D241" s="29"/>
      <c r="E241" s="33"/>
      <c r="F241" s="29"/>
      <c r="G241" s="33"/>
      <c r="H241" s="33"/>
      <c r="I241" s="72"/>
      <c r="O241" s="1" t="s">
        <v>73</v>
      </c>
    </row>
    <row r="242" spans="1:15" ht="16.5" customHeight="1">
      <c r="A242" s="71" t="s">
        <v>29</v>
      </c>
      <c r="B242" s="27" t="s">
        <v>30</v>
      </c>
      <c r="C242" s="33">
        <v>0</v>
      </c>
      <c r="D242" s="33">
        <v>2</v>
      </c>
      <c r="E242" s="33">
        <v>3</v>
      </c>
      <c r="F242" s="29">
        <f>SUM(C242:E242)</f>
        <v>5</v>
      </c>
      <c r="G242" s="33">
        <v>2</v>
      </c>
      <c r="H242" s="29">
        <f>SUM(G242/D242*1000)</f>
        <v>1000</v>
      </c>
      <c r="I242" s="73">
        <v>4</v>
      </c>
    </row>
    <row r="243" spans="1:15" ht="16.5" customHeight="1">
      <c r="A243" s="71"/>
      <c r="B243" s="27"/>
      <c r="C243" s="29"/>
      <c r="D243" s="29"/>
      <c r="E243" s="29"/>
      <c r="F243" s="29"/>
      <c r="G243" s="29"/>
      <c r="H243" s="29"/>
      <c r="I243" s="72"/>
    </row>
    <row r="244" spans="1:15" ht="16.5" customHeight="1">
      <c r="A244" s="71" t="s">
        <v>31</v>
      </c>
      <c r="B244" s="27" t="s">
        <v>32</v>
      </c>
      <c r="C244" s="33">
        <v>60</v>
      </c>
      <c r="D244" s="33">
        <v>501</v>
      </c>
      <c r="E244" s="33">
        <v>167</v>
      </c>
      <c r="F244" s="29">
        <f>SUM(C244:E244)</f>
        <v>728</v>
      </c>
      <c r="G244" s="33">
        <v>148</v>
      </c>
      <c r="H244" s="29">
        <f>SUM(G244/D244*1000)</f>
        <v>295.40918163672654</v>
      </c>
      <c r="I244" s="72">
        <v>1301</v>
      </c>
    </row>
    <row r="245" spans="1:15" ht="16.5" customHeight="1">
      <c r="A245" s="71"/>
      <c r="B245" s="27"/>
      <c r="C245" s="33"/>
      <c r="D245" s="33"/>
      <c r="E245" s="33"/>
      <c r="F245" s="33"/>
      <c r="G245" s="33"/>
      <c r="H245" s="33"/>
      <c r="I245" s="73"/>
    </row>
    <row r="246" spans="1:15" ht="16.5" customHeight="1">
      <c r="A246" s="71" t="s">
        <v>33</v>
      </c>
      <c r="B246" s="27" t="s">
        <v>74</v>
      </c>
      <c r="C246" s="33">
        <v>5</v>
      </c>
      <c r="D246" s="33">
        <v>83</v>
      </c>
      <c r="E246" s="33">
        <v>13</v>
      </c>
      <c r="F246" s="33">
        <f>SUM(C246:E246)</f>
        <v>101</v>
      </c>
      <c r="G246" s="33">
        <v>60</v>
      </c>
      <c r="H246" s="33">
        <f>SUM(G246/D246*1000)</f>
        <v>722.89156626506019</v>
      </c>
      <c r="I246" s="73">
        <v>70</v>
      </c>
    </row>
    <row r="247" spans="1:15" ht="16.5" customHeight="1">
      <c r="A247" s="71"/>
      <c r="B247" s="27"/>
      <c r="C247" s="33"/>
      <c r="D247" s="33"/>
      <c r="E247" s="33"/>
      <c r="F247" s="33"/>
      <c r="G247" s="33"/>
      <c r="H247" s="33"/>
      <c r="I247" s="73"/>
    </row>
    <row r="248" spans="1:15" ht="16.5" customHeight="1">
      <c r="A248" s="71" t="s">
        <v>35</v>
      </c>
      <c r="B248" s="27" t="s">
        <v>36</v>
      </c>
      <c r="C248" s="33">
        <v>1465</v>
      </c>
      <c r="D248" s="33">
        <v>2418</v>
      </c>
      <c r="E248" s="33">
        <v>253</v>
      </c>
      <c r="F248" s="29">
        <f>SUM(C248:E248)</f>
        <v>4136</v>
      </c>
      <c r="G248" s="33">
        <v>2171</v>
      </c>
      <c r="H248" s="29">
        <f>SUM(G248/D248*1000)</f>
        <v>897.84946236559142</v>
      </c>
      <c r="I248" s="73">
        <v>4144</v>
      </c>
    </row>
    <row r="249" spans="1:15" ht="16.5" customHeight="1">
      <c r="A249" s="71"/>
      <c r="B249" s="27"/>
      <c r="C249" s="33"/>
      <c r="D249" s="33"/>
      <c r="E249" s="33"/>
      <c r="F249" s="33"/>
      <c r="G249" s="33"/>
      <c r="H249" s="33"/>
      <c r="I249" s="73"/>
    </row>
    <row r="250" spans="1:15" ht="16.5" customHeight="1">
      <c r="A250" s="71" t="s">
        <v>37</v>
      </c>
      <c r="B250" s="27" t="s">
        <v>38</v>
      </c>
      <c r="C250" s="33">
        <v>236</v>
      </c>
      <c r="D250" s="33">
        <v>637</v>
      </c>
      <c r="E250" s="33">
        <v>113</v>
      </c>
      <c r="F250" s="29">
        <f>SUM(C250:E250)</f>
        <v>986</v>
      </c>
      <c r="G250" s="33">
        <v>176</v>
      </c>
      <c r="H250" s="29">
        <f>SUM(G250/D250*1000)</f>
        <v>276.29513343799056</v>
      </c>
      <c r="I250" s="73">
        <v>931</v>
      </c>
    </row>
    <row r="251" spans="1:15" ht="16.5" customHeight="1">
      <c r="A251" s="71"/>
      <c r="B251" s="27"/>
      <c r="C251" s="29"/>
      <c r="D251" s="29"/>
      <c r="E251" s="29"/>
      <c r="F251" s="29"/>
      <c r="G251" s="29"/>
      <c r="H251" s="29"/>
      <c r="I251" s="72"/>
    </row>
    <row r="252" spans="1:15" ht="16.5" customHeight="1">
      <c r="A252" s="71" t="s">
        <v>39</v>
      </c>
      <c r="B252" s="27" t="s">
        <v>40</v>
      </c>
      <c r="C252" s="33">
        <v>1973</v>
      </c>
      <c r="D252" s="33">
        <v>1438</v>
      </c>
      <c r="E252" s="33">
        <v>968</v>
      </c>
      <c r="F252" s="29">
        <f>SUM(C252:E252)</f>
        <v>4379</v>
      </c>
      <c r="G252" s="33">
        <v>743</v>
      </c>
      <c r="H252" s="29">
        <f>SUM(G252/D252*1000)</f>
        <v>516.68984700973579</v>
      </c>
      <c r="I252" s="73">
        <v>5211</v>
      </c>
    </row>
    <row r="253" spans="1:15" ht="16.5" customHeight="1">
      <c r="A253" s="71"/>
      <c r="B253" s="27"/>
      <c r="C253" s="41"/>
      <c r="D253" s="41"/>
      <c r="E253" s="41"/>
      <c r="F253" s="41"/>
      <c r="G253" s="41"/>
      <c r="H253" s="41"/>
      <c r="I253" s="52"/>
    </row>
    <row r="254" spans="1:15" ht="16.5" customHeight="1">
      <c r="A254" s="71" t="s">
        <v>41</v>
      </c>
      <c r="B254" s="27" t="s">
        <v>42</v>
      </c>
      <c r="C254" s="102">
        <v>607</v>
      </c>
      <c r="D254" s="102">
        <v>7810</v>
      </c>
      <c r="E254" s="102">
        <v>457</v>
      </c>
      <c r="F254" s="103">
        <f>SUM(C254:E254)</f>
        <v>8874</v>
      </c>
      <c r="G254" s="102">
        <v>12887</v>
      </c>
      <c r="H254" s="103">
        <f>SUM(G254/D254*1000)</f>
        <v>1650.0640204865558</v>
      </c>
      <c r="I254" s="104">
        <v>9407</v>
      </c>
    </row>
    <row r="255" spans="1:15" ht="16.5" customHeight="1">
      <c r="A255" s="71"/>
      <c r="B255" s="27"/>
      <c r="C255" s="33"/>
      <c r="D255" s="33"/>
      <c r="E255" s="33"/>
      <c r="F255" s="33"/>
      <c r="G255" s="33"/>
      <c r="H255" s="33"/>
      <c r="I255" s="73"/>
    </row>
    <row r="256" spans="1:15" ht="16.5" customHeight="1">
      <c r="A256" s="74" t="s">
        <v>43</v>
      </c>
      <c r="B256" s="27" t="s">
        <v>44</v>
      </c>
      <c r="C256" s="33">
        <v>0</v>
      </c>
      <c r="D256" s="33">
        <v>4</v>
      </c>
      <c r="E256" s="33">
        <v>1</v>
      </c>
      <c r="F256" s="29">
        <f>SUM(C256:E256)</f>
        <v>5</v>
      </c>
      <c r="G256" s="33">
        <v>2</v>
      </c>
      <c r="H256" s="29">
        <f>SUM(G256/D256*1000)</f>
        <v>500</v>
      </c>
      <c r="I256" s="73">
        <v>11</v>
      </c>
    </row>
    <row r="257" spans="1:9" ht="16.5" customHeight="1">
      <c r="A257" s="71"/>
      <c r="B257" s="27"/>
      <c r="C257" s="33"/>
      <c r="D257" s="33"/>
      <c r="E257" s="33"/>
      <c r="F257" s="33"/>
      <c r="G257" s="33"/>
      <c r="H257" s="33"/>
      <c r="I257" s="73"/>
    </row>
    <row r="258" spans="1:9" ht="16.5" customHeight="1">
      <c r="A258" s="74" t="s">
        <v>45</v>
      </c>
      <c r="B258" s="27" t="s">
        <v>75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73">
        <v>0</v>
      </c>
    </row>
    <row r="259" spans="1:9" ht="16.5" customHeight="1" thickBot="1">
      <c r="A259" s="71"/>
      <c r="B259" s="27"/>
      <c r="C259" s="41"/>
      <c r="D259" s="41"/>
      <c r="E259" s="41"/>
      <c r="F259" s="41"/>
      <c r="G259" s="41"/>
      <c r="H259" s="41"/>
      <c r="I259" s="52"/>
    </row>
    <row r="260" spans="1:9" ht="16.5" customHeight="1" thickTop="1" thickBot="1">
      <c r="A260" s="94"/>
      <c r="B260" s="95" t="s">
        <v>47</v>
      </c>
      <c r="C260" s="96">
        <f>SUM(C232:C258)</f>
        <v>6426</v>
      </c>
      <c r="D260" s="97">
        <f>SUM(D232:D259)</f>
        <v>17949</v>
      </c>
      <c r="E260" s="96">
        <f>SUM(E232:E259)</f>
        <v>3371</v>
      </c>
      <c r="F260" s="97">
        <f>SUM(C260:E260)</f>
        <v>27746</v>
      </c>
      <c r="G260" s="96">
        <f>SUM(G232:G259)</f>
        <v>26356</v>
      </c>
      <c r="H260" s="98">
        <f>SUM(G260/D260*1000)</f>
        <v>1468.3826397013761</v>
      </c>
      <c r="I260" s="99">
        <f>SUM(I232:I259)</f>
        <v>26742</v>
      </c>
    </row>
    <row r="261" spans="1:9" ht="14.25" customHeight="1" thickTop="1">
      <c r="A261" s="50"/>
      <c r="B261" s="51"/>
      <c r="C261" s="27"/>
      <c r="D261" s="27"/>
      <c r="E261" s="27"/>
      <c r="F261" s="27"/>
      <c r="G261" s="27"/>
      <c r="H261" s="27"/>
      <c r="I261" s="52"/>
    </row>
    <row r="262" spans="1:9" ht="14.25" customHeight="1">
      <c r="A262" s="50"/>
      <c r="B262" s="80" t="s">
        <v>48</v>
      </c>
      <c r="C262" s="54">
        <v>5924</v>
      </c>
      <c r="D262" s="54">
        <v>21239</v>
      </c>
      <c r="E262" s="54">
        <v>3478</v>
      </c>
      <c r="F262" s="54">
        <f>SUM(C262:E262)</f>
        <v>30641</v>
      </c>
      <c r="G262" s="54">
        <v>26855</v>
      </c>
      <c r="H262" s="54">
        <f>SUM(G262/D262*1000)</f>
        <v>1264.4192287772494</v>
      </c>
      <c r="I262" s="55">
        <v>28195</v>
      </c>
    </row>
    <row r="263" spans="1:9" ht="14.25" customHeight="1">
      <c r="A263" s="50"/>
      <c r="B263" s="51"/>
      <c r="C263" s="56"/>
      <c r="D263" s="56"/>
      <c r="E263" s="56"/>
      <c r="F263" s="56"/>
      <c r="G263" s="56"/>
      <c r="H263" s="56"/>
      <c r="I263" s="57"/>
    </row>
    <row r="264" spans="1:9" ht="14.25" customHeight="1">
      <c r="A264" s="50"/>
      <c r="B264" s="80" t="s">
        <v>49</v>
      </c>
      <c r="C264" s="54">
        <v>5966</v>
      </c>
      <c r="D264" s="54">
        <v>21565.5</v>
      </c>
      <c r="E264" s="54">
        <v>5889.5</v>
      </c>
      <c r="F264" s="54">
        <f>SUM(C264:E264)</f>
        <v>33421</v>
      </c>
      <c r="G264" s="54">
        <v>24134.5</v>
      </c>
      <c r="H264" s="54">
        <f>SUM(G264/D264*1000)</f>
        <v>1119.125455009158</v>
      </c>
      <c r="I264" s="55">
        <v>29768</v>
      </c>
    </row>
    <row r="265" spans="1:9" ht="14.25" customHeight="1">
      <c r="A265" s="50"/>
      <c r="B265" s="51"/>
      <c r="C265" s="56"/>
      <c r="D265" s="56"/>
      <c r="E265" s="56"/>
      <c r="F265" s="56"/>
      <c r="G265" s="56"/>
      <c r="H265" s="56"/>
      <c r="I265" s="57"/>
    </row>
    <row r="266" spans="1:9" ht="14.25" customHeight="1">
      <c r="A266" s="50"/>
      <c r="B266" s="80" t="s">
        <v>50</v>
      </c>
      <c r="C266" s="54">
        <v>6999.5</v>
      </c>
      <c r="D266" s="54">
        <v>22785</v>
      </c>
      <c r="E266" s="54">
        <v>4806</v>
      </c>
      <c r="F266" s="54">
        <f>SUM(C266:E266)</f>
        <v>34590.5</v>
      </c>
      <c r="G266" s="54">
        <v>23893.5</v>
      </c>
      <c r="H266" s="54">
        <f>SUM(G266/D266*1000)</f>
        <v>1048.6504279131009</v>
      </c>
      <c r="I266" s="55">
        <v>32448</v>
      </c>
    </row>
    <row r="267" spans="1:9" ht="14.25" customHeight="1">
      <c r="A267" s="50"/>
      <c r="B267" s="51"/>
      <c r="C267" s="56"/>
      <c r="D267" s="56"/>
      <c r="E267" s="56"/>
      <c r="F267" s="56"/>
      <c r="G267" s="56"/>
      <c r="H267" s="56"/>
      <c r="I267" s="57"/>
    </row>
    <row r="268" spans="1:9" ht="14.25" customHeight="1">
      <c r="A268" s="50"/>
      <c r="B268" s="80" t="s">
        <v>51</v>
      </c>
      <c r="C268" s="54">
        <v>9917.5</v>
      </c>
      <c r="D268" s="54">
        <v>20324</v>
      </c>
      <c r="E268" s="54">
        <v>4316</v>
      </c>
      <c r="F268" s="54">
        <f>SUM(C268:E268)</f>
        <v>34557.5</v>
      </c>
      <c r="G268" s="54">
        <v>24331</v>
      </c>
      <c r="H268" s="54">
        <f>SUM(G268/D268*1000)</f>
        <v>1197.1560716394411</v>
      </c>
      <c r="I268" s="55">
        <v>32635</v>
      </c>
    </row>
    <row r="269" spans="1:9" ht="14.25" customHeight="1" thickBot="1">
      <c r="A269" s="59"/>
      <c r="B269" s="60"/>
      <c r="C269" s="61"/>
      <c r="D269" s="61"/>
      <c r="E269" s="61"/>
      <c r="F269" s="61"/>
      <c r="G269" s="61"/>
      <c r="H269" s="61"/>
      <c r="I269" s="62"/>
    </row>
    <row r="270" spans="1:9" ht="14.25" customHeight="1" thickTop="1">
      <c r="B270" s="63" t="s">
        <v>52</v>
      </c>
      <c r="G270" s="90"/>
      <c r="H270" s="90"/>
      <c r="I270" s="90"/>
    </row>
    <row r="271" spans="1:9" ht="14.25" customHeight="1">
      <c r="B271" s="63"/>
      <c r="G271" s="90"/>
      <c r="H271" s="90"/>
      <c r="I271" s="90"/>
    </row>
    <row r="273" spans="1:9" ht="14.2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4.2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4.2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4.2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4.2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4.25" customHeight="1">
      <c r="A278" s="91" t="s">
        <v>76</v>
      </c>
      <c r="B278" s="92"/>
      <c r="C278" s="92"/>
      <c r="D278" s="92"/>
      <c r="E278" s="92"/>
      <c r="F278" s="92"/>
      <c r="G278" s="92"/>
      <c r="H278" s="92"/>
      <c r="I278" s="92"/>
    </row>
    <row r="279" spans="1:9" ht="14.2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4.25" customHeight="1">
      <c r="C280" s="2" t="s">
        <v>77</v>
      </c>
      <c r="D280" s="3" t="s">
        <v>1</v>
      </c>
      <c r="E280" s="4"/>
      <c r="F280" s="4"/>
    </row>
    <row r="281" spans="1:9" ht="14.25" customHeight="1">
      <c r="D281" s="4" t="s">
        <v>78</v>
      </c>
      <c r="E281" s="4"/>
      <c r="F281" s="4"/>
    </row>
    <row r="282" spans="1:9" ht="14.25" customHeight="1">
      <c r="D282" s="4" t="s">
        <v>3</v>
      </c>
      <c r="E282" s="4" t="s">
        <v>67</v>
      </c>
      <c r="F282" s="4"/>
    </row>
    <row r="283" spans="1:9" ht="14.25" customHeight="1" thickBot="1">
      <c r="A283" s="5"/>
      <c r="B283" s="5"/>
      <c r="C283" s="5"/>
      <c r="D283" s="6"/>
      <c r="E283" s="6"/>
      <c r="F283" s="6"/>
      <c r="G283" s="6"/>
      <c r="H283" s="6"/>
      <c r="I283" s="6"/>
    </row>
    <row r="284" spans="1:9" ht="16.5" customHeight="1" thickTop="1">
      <c r="A284" s="7"/>
      <c r="B284" s="8"/>
      <c r="C284" s="9" t="s">
        <v>5</v>
      </c>
      <c r="D284" s="10"/>
      <c r="E284" s="11"/>
      <c r="F284" s="8" t="s">
        <v>6</v>
      </c>
      <c r="G284" s="12" t="s">
        <v>7</v>
      </c>
      <c r="H284" s="8" t="s">
        <v>8</v>
      </c>
      <c r="I284" s="13" t="s">
        <v>9</v>
      </c>
    </row>
    <row r="285" spans="1:9" ht="16.5" customHeight="1">
      <c r="A285" s="14" t="s">
        <v>10</v>
      </c>
      <c r="B285" s="15" t="s">
        <v>11</v>
      </c>
      <c r="C285" s="16" t="s">
        <v>12</v>
      </c>
      <c r="D285" s="15" t="s">
        <v>13</v>
      </c>
      <c r="E285" s="16" t="s">
        <v>14</v>
      </c>
      <c r="F285" s="15" t="s">
        <v>15</v>
      </c>
      <c r="G285" s="16" t="s">
        <v>56</v>
      </c>
      <c r="H285" s="15" t="s">
        <v>7</v>
      </c>
      <c r="I285" s="17" t="s">
        <v>17</v>
      </c>
    </row>
    <row r="286" spans="1:9" ht="16.5" customHeight="1">
      <c r="A286" s="18"/>
      <c r="B286" s="19"/>
      <c r="C286" s="20"/>
      <c r="D286" s="19"/>
      <c r="E286" s="20"/>
      <c r="F286" s="19"/>
      <c r="G286" s="20"/>
      <c r="H286" s="19" t="s">
        <v>18</v>
      </c>
      <c r="I286" s="21" t="s">
        <v>19</v>
      </c>
    </row>
    <row r="287" spans="1:9" ht="16.5" customHeight="1">
      <c r="A287" s="69"/>
      <c r="B287" s="23"/>
      <c r="C287" s="23"/>
      <c r="D287" s="23"/>
      <c r="E287" s="23"/>
      <c r="F287" s="23"/>
      <c r="G287" s="23"/>
      <c r="H287" s="23"/>
      <c r="I287" s="70"/>
    </row>
    <row r="288" spans="1:9" ht="16.5" customHeight="1">
      <c r="A288" s="71">
        <v>1</v>
      </c>
      <c r="B288" s="27" t="s">
        <v>20</v>
      </c>
      <c r="C288" s="33">
        <v>97</v>
      </c>
      <c r="D288" s="33">
        <v>160</v>
      </c>
      <c r="E288" s="33">
        <v>26</v>
      </c>
      <c r="F288" s="29">
        <f>SUM(C288:E288)</f>
        <v>283</v>
      </c>
      <c r="G288" s="33">
        <v>250</v>
      </c>
      <c r="H288" s="29">
        <f>SUM(G288/D288*1000)</f>
        <v>1562.5</v>
      </c>
      <c r="I288" s="73">
        <v>310</v>
      </c>
    </row>
    <row r="289" spans="1:9" ht="16.5" customHeight="1">
      <c r="A289" s="71"/>
      <c r="B289" s="27"/>
      <c r="C289" s="29"/>
      <c r="D289" s="29"/>
      <c r="E289" s="29"/>
      <c r="F289" s="29"/>
      <c r="G289" s="29"/>
      <c r="H289" s="29"/>
      <c r="I289" s="72"/>
    </row>
    <row r="290" spans="1:9" ht="16.5" customHeight="1">
      <c r="A290" s="71" t="s">
        <v>21</v>
      </c>
      <c r="B290" s="27" t="s">
        <v>57</v>
      </c>
      <c r="C290" s="33">
        <v>7</v>
      </c>
      <c r="D290" s="33">
        <v>13</v>
      </c>
      <c r="E290" s="33">
        <v>14</v>
      </c>
      <c r="F290" s="29">
        <f>SUM(C290:E290)</f>
        <v>34</v>
      </c>
      <c r="G290" s="33">
        <v>25</v>
      </c>
      <c r="H290" s="29">
        <f>SUM(G290/D290*1000)</f>
        <v>1923.0769230769231</v>
      </c>
      <c r="I290" s="73">
        <v>107</v>
      </c>
    </row>
    <row r="291" spans="1:9" ht="16.5" customHeight="1">
      <c r="A291" s="71"/>
      <c r="B291" s="27"/>
      <c r="C291" s="29"/>
      <c r="D291" s="29"/>
      <c r="E291" s="29"/>
      <c r="F291" s="29"/>
      <c r="G291" s="29"/>
      <c r="H291" s="29"/>
      <c r="I291" s="72"/>
    </row>
    <row r="292" spans="1:9" ht="16.5" customHeight="1">
      <c r="A292" s="71" t="s">
        <v>23</v>
      </c>
      <c r="B292" s="27" t="s">
        <v>58</v>
      </c>
      <c r="C292" s="33">
        <v>954</v>
      </c>
      <c r="D292" s="29">
        <v>4909</v>
      </c>
      <c r="E292" s="33">
        <v>818</v>
      </c>
      <c r="F292" s="29">
        <f>SUM(C292:E292)</f>
        <v>6681</v>
      </c>
      <c r="G292" s="29">
        <v>6510</v>
      </c>
      <c r="H292" s="29">
        <f>SUM(G292/D292*1000)</f>
        <v>1326.1356691790588</v>
      </c>
      <c r="I292" s="73">
        <v>3562</v>
      </c>
    </row>
    <row r="293" spans="1:9" ht="16.5" customHeight="1">
      <c r="A293" s="71"/>
      <c r="B293" s="27"/>
      <c r="C293" s="29"/>
      <c r="D293" s="29"/>
      <c r="E293" s="29"/>
      <c r="F293" s="29"/>
      <c r="G293" s="29"/>
      <c r="H293" s="29"/>
      <c r="I293" s="72"/>
    </row>
    <row r="294" spans="1:9" ht="16.5" customHeight="1">
      <c r="A294" s="71" t="s">
        <v>25</v>
      </c>
      <c r="B294" s="27" t="s">
        <v>59</v>
      </c>
      <c r="C294" s="33">
        <v>6</v>
      </c>
      <c r="D294" s="33">
        <v>5</v>
      </c>
      <c r="E294" s="33">
        <v>56</v>
      </c>
      <c r="F294" s="29">
        <f>SUM(C294:E294)</f>
        <v>67</v>
      </c>
      <c r="G294" s="33">
        <v>2</v>
      </c>
      <c r="H294" s="29">
        <f>SUM(G294/D294*1000)</f>
        <v>400</v>
      </c>
      <c r="I294" s="73">
        <v>86</v>
      </c>
    </row>
    <row r="295" spans="1:9" ht="16.5" customHeight="1">
      <c r="A295" s="71"/>
      <c r="B295" s="27"/>
      <c r="C295" s="33"/>
      <c r="D295" s="33"/>
      <c r="E295" s="33"/>
      <c r="F295" s="33"/>
      <c r="G295" s="33"/>
      <c r="H295" s="33"/>
      <c r="I295" s="73"/>
    </row>
    <row r="296" spans="1:9" ht="16.5" customHeight="1">
      <c r="A296" s="71" t="s">
        <v>27</v>
      </c>
      <c r="B296" s="27" t="s">
        <v>60</v>
      </c>
      <c r="C296" s="29">
        <v>57</v>
      </c>
      <c r="D296" s="29">
        <v>179</v>
      </c>
      <c r="E296" s="33">
        <v>29</v>
      </c>
      <c r="F296" s="29">
        <f>SUM(C296:E296)</f>
        <v>265</v>
      </c>
      <c r="G296" s="29">
        <v>535</v>
      </c>
      <c r="H296" s="29">
        <f>SUM(G296/D296*1000)</f>
        <v>2988.8268156424579</v>
      </c>
      <c r="I296" s="73">
        <v>764</v>
      </c>
    </row>
    <row r="297" spans="1:9" ht="16.5" customHeight="1">
      <c r="A297" s="71"/>
      <c r="B297" s="27"/>
      <c r="C297" s="29"/>
      <c r="D297" s="29"/>
      <c r="E297" s="33"/>
      <c r="F297" s="29"/>
      <c r="G297" s="33"/>
      <c r="H297" s="33"/>
      <c r="I297" s="72"/>
    </row>
    <row r="298" spans="1:9" ht="16.5" customHeight="1">
      <c r="A298" s="71" t="s">
        <v>29</v>
      </c>
      <c r="B298" s="27" t="s">
        <v>30</v>
      </c>
      <c r="C298" s="33">
        <v>0</v>
      </c>
      <c r="D298" s="33">
        <v>0</v>
      </c>
      <c r="E298" s="33">
        <v>0</v>
      </c>
      <c r="F298" s="29">
        <f>SUM(C298:E298)</f>
        <v>0</v>
      </c>
      <c r="G298" s="33">
        <v>0</v>
      </c>
      <c r="H298" s="33">
        <v>0</v>
      </c>
      <c r="I298" s="73">
        <v>0</v>
      </c>
    </row>
    <row r="299" spans="1:9" ht="16.5" customHeight="1">
      <c r="A299" s="71"/>
      <c r="B299" s="27"/>
      <c r="C299" s="29"/>
      <c r="D299" s="29"/>
      <c r="E299" s="29"/>
      <c r="F299" s="29"/>
      <c r="G299" s="29"/>
      <c r="H299" s="29"/>
      <c r="I299" s="72"/>
    </row>
    <row r="300" spans="1:9" ht="16.5" customHeight="1">
      <c r="A300" s="71" t="s">
        <v>31</v>
      </c>
      <c r="B300" s="27" t="s">
        <v>32</v>
      </c>
      <c r="C300" s="33">
        <v>17</v>
      </c>
      <c r="D300" s="33">
        <v>115</v>
      </c>
      <c r="E300" s="33">
        <v>28</v>
      </c>
      <c r="F300" s="29">
        <f>SUM(C300:E300)</f>
        <v>160</v>
      </c>
      <c r="G300" s="33">
        <v>290</v>
      </c>
      <c r="H300" s="29">
        <f>SUM(G300/D300*1000)</f>
        <v>2521.7391304347825</v>
      </c>
      <c r="I300" s="72">
        <v>436</v>
      </c>
    </row>
    <row r="301" spans="1:9" ht="16.5" customHeight="1">
      <c r="A301" s="71"/>
      <c r="B301" s="27"/>
      <c r="C301" s="33"/>
      <c r="D301" s="33"/>
      <c r="E301" s="33"/>
      <c r="F301" s="33"/>
      <c r="G301" s="33"/>
      <c r="H301" s="33"/>
      <c r="I301" s="73"/>
    </row>
    <row r="302" spans="1:9" ht="16.5" customHeight="1">
      <c r="A302" s="71" t="s">
        <v>33</v>
      </c>
      <c r="B302" s="27" t="s">
        <v>34</v>
      </c>
      <c r="C302" s="33">
        <v>17</v>
      </c>
      <c r="D302" s="33">
        <v>1280</v>
      </c>
      <c r="E302" s="33">
        <v>72</v>
      </c>
      <c r="F302" s="29">
        <f>SUM(C302:E302)</f>
        <v>1369</v>
      </c>
      <c r="G302" s="33">
        <v>1702</v>
      </c>
      <c r="H302" s="29">
        <f>SUM(G302/D302*1000)</f>
        <v>1329.6875</v>
      </c>
      <c r="I302" s="72">
        <v>2754</v>
      </c>
    </row>
    <row r="303" spans="1:9" ht="16.5" customHeight="1">
      <c r="A303" s="71"/>
      <c r="B303" s="27"/>
      <c r="C303" s="33"/>
      <c r="D303" s="33"/>
      <c r="E303" s="33"/>
      <c r="F303" s="33"/>
      <c r="G303" s="33"/>
      <c r="H303" s="33"/>
      <c r="I303" s="73"/>
    </row>
    <row r="304" spans="1:9" ht="16.5" customHeight="1">
      <c r="A304" s="71" t="s">
        <v>35</v>
      </c>
      <c r="B304" s="27" t="s">
        <v>36</v>
      </c>
      <c r="C304" s="33">
        <v>417</v>
      </c>
      <c r="D304" s="33">
        <v>1035</v>
      </c>
      <c r="E304" s="33">
        <v>161</v>
      </c>
      <c r="F304" s="29">
        <f>SUM(C304:E304)</f>
        <v>1613</v>
      </c>
      <c r="G304" s="33">
        <v>3745</v>
      </c>
      <c r="H304" s="29">
        <f>SUM(G304/D304*1000)</f>
        <v>3618.3574879227053</v>
      </c>
      <c r="I304" s="73">
        <v>1735</v>
      </c>
    </row>
    <row r="305" spans="1:9" ht="16.5" customHeight="1">
      <c r="A305" s="71"/>
      <c r="B305" s="27"/>
      <c r="C305" s="33"/>
      <c r="D305" s="33"/>
      <c r="E305" s="33"/>
      <c r="F305" s="33"/>
      <c r="G305" s="33"/>
      <c r="H305" s="33"/>
      <c r="I305" s="73"/>
    </row>
    <row r="306" spans="1:9" ht="16.5" customHeight="1">
      <c r="A306" s="71" t="s">
        <v>37</v>
      </c>
      <c r="B306" s="27" t="s">
        <v>38</v>
      </c>
      <c r="C306" s="33">
        <v>67</v>
      </c>
      <c r="D306" s="33">
        <v>44</v>
      </c>
      <c r="E306" s="33">
        <v>17</v>
      </c>
      <c r="F306" s="29">
        <f>SUM(C306:E306)</f>
        <v>128</v>
      </c>
      <c r="G306" s="33">
        <v>95</v>
      </c>
      <c r="H306" s="29">
        <f>SUM(G306/D306*1000)</f>
        <v>2159.090909090909</v>
      </c>
      <c r="I306" s="73">
        <v>101</v>
      </c>
    </row>
    <row r="307" spans="1:9" ht="16.5" customHeight="1">
      <c r="A307" s="71"/>
      <c r="B307" s="27"/>
      <c r="C307" s="29"/>
      <c r="D307" s="29"/>
      <c r="E307" s="29"/>
      <c r="F307" s="29"/>
      <c r="G307" s="29"/>
      <c r="H307" s="29"/>
      <c r="I307" s="72"/>
    </row>
    <row r="308" spans="1:9" ht="16.5" customHeight="1">
      <c r="A308" s="71" t="s">
        <v>39</v>
      </c>
      <c r="B308" s="27" t="s">
        <v>40</v>
      </c>
      <c r="C308" s="33">
        <v>0</v>
      </c>
      <c r="D308" s="33">
        <v>3</v>
      </c>
      <c r="E308" s="33">
        <v>2</v>
      </c>
      <c r="F308" s="29">
        <f>SUM(C308:E308)</f>
        <v>5</v>
      </c>
      <c r="G308" s="33">
        <v>3</v>
      </c>
      <c r="H308" s="29">
        <f>SUM(G308/D308*1000)</f>
        <v>1000</v>
      </c>
      <c r="I308" s="73">
        <v>5</v>
      </c>
    </row>
    <row r="309" spans="1:9" ht="16.5" customHeight="1">
      <c r="A309" s="71"/>
      <c r="B309" s="27"/>
      <c r="C309" s="41"/>
      <c r="D309" s="41"/>
      <c r="E309" s="41"/>
      <c r="F309" s="41"/>
      <c r="G309" s="41"/>
      <c r="H309" s="41"/>
      <c r="I309" s="52"/>
    </row>
    <row r="310" spans="1:9" ht="16.5" customHeight="1">
      <c r="A310" s="71" t="s">
        <v>41</v>
      </c>
      <c r="B310" s="27" t="s">
        <v>42</v>
      </c>
      <c r="C310" s="33">
        <v>20</v>
      </c>
      <c r="D310" s="33">
        <v>14</v>
      </c>
      <c r="E310" s="33">
        <v>0</v>
      </c>
      <c r="F310" s="29">
        <f>SUM(C310:E310)</f>
        <v>34</v>
      </c>
      <c r="G310" s="33">
        <v>28</v>
      </c>
      <c r="H310" s="29">
        <f>SUM(G310/D310*1000)</f>
        <v>2000</v>
      </c>
      <c r="I310" s="73">
        <v>60</v>
      </c>
    </row>
    <row r="311" spans="1:9" ht="16.5" customHeight="1">
      <c r="A311" s="71"/>
      <c r="B311" s="27"/>
      <c r="C311" s="33"/>
      <c r="D311" s="33"/>
      <c r="E311" s="33"/>
      <c r="F311" s="29"/>
      <c r="G311" s="33"/>
      <c r="H311" s="29"/>
      <c r="I311" s="73"/>
    </row>
    <row r="312" spans="1:9" ht="16.5" customHeight="1">
      <c r="A312" s="74" t="s">
        <v>43</v>
      </c>
      <c r="B312" s="27" t="s">
        <v>44</v>
      </c>
      <c r="C312" s="33">
        <v>0</v>
      </c>
      <c r="D312" s="33">
        <v>5</v>
      </c>
      <c r="E312" s="33">
        <v>3</v>
      </c>
      <c r="F312" s="29">
        <f>SUM(C312:E312)</f>
        <v>8</v>
      </c>
      <c r="G312" s="33">
        <v>3</v>
      </c>
      <c r="H312" s="29">
        <f>SUM(G312/D312*1000)</f>
        <v>600</v>
      </c>
      <c r="I312" s="73">
        <v>9</v>
      </c>
    </row>
    <row r="313" spans="1:9" ht="16.5" customHeight="1">
      <c r="A313" s="71"/>
      <c r="B313" s="27"/>
      <c r="C313" s="33"/>
      <c r="D313" s="33"/>
      <c r="E313" s="33"/>
      <c r="F313" s="33"/>
      <c r="G313" s="33"/>
      <c r="H313" s="33"/>
      <c r="I313" s="73"/>
    </row>
    <row r="314" spans="1:9" ht="16.5" customHeight="1">
      <c r="A314" s="74" t="s">
        <v>45</v>
      </c>
      <c r="B314" s="27" t="s">
        <v>46</v>
      </c>
      <c r="C314" s="33">
        <v>1</v>
      </c>
      <c r="D314" s="33">
        <v>2</v>
      </c>
      <c r="E314" s="33">
        <v>0</v>
      </c>
      <c r="F314" s="29">
        <f>SUM(C314:E314)</f>
        <v>3</v>
      </c>
      <c r="G314" s="33">
        <v>2</v>
      </c>
      <c r="H314" s="29">
        <f>SUM(G314/D314*1000)</f>
        <v>1000</v>
      </c>
      <c r="I314" s="73">
        <v>4</v>
      </c>
    </row>
    <row r="315" spans="1:9" ht="16.5" customHeight="1" thickBot="1">
      <c r="A315" s="71"/>
      <c r="B315" s="27"/>
      <c r="C315" s="41"/>
      <c r="D315" s="41"/>
      <c r="E315" s="41"/>
      <c r="F315" s="41"/>
      <c r="G315" s="41"/>
      <c r="H315" s="41"/>
      <c r="I315" s="52"/>
    </row>
    <row r="316" spans="1:9" ht="16.5" customHeight="1" thickTop="1" thickBot="1">
      <c r="A316" s="94"/>
      <c r="B316" s="95" t="s">
        <v>68</v>
      </c>
      <c r="C316" s="96">
        <f>SUM(C288:C314)</f>
        <v>1660</v>
      </c>
      <c r="D316" s="97">
        <f>SUM(D288:D315)</f>
        <v>7764</v>
      </c>
      <c r="E316" s="96">
        <f>SUM(E288:E315)</f>
        <v>1226</v>
      </c>
      <c r="F316" s="97">
        <f>SUM(C316:E316)</f>
        <v>10650</v>
      </c>
      <c r="G316" s="96">
        <f>SUM(G288:G315)</f>
        <v>13190</v>
      </c>
      <c r="H316" s="98">
        <f>SUM(G316/D316*1000)</f>
        <v>1698.8665636269964</v>
      </c>
      <c r="I316" s="99">
        <f>SUM(I288:I315)</f>
        <v>9933</v>
      </c>
    </row>
    <row r="317" spans="1:9" ht="14.25" customHeight="1" thickTop="1">
      <c r="A317" s="50"/>
      <c r="B317" s="51"/>
      <c r="C317" s="27"/>
      <c r="D317" s="27"/>
      <c r="E317" s="27"/>
      <c r="F317" s="27"/>
      <c r="G317" s="27"/>
      <c r="H317" s="27"/>
      <c r="I317" s="52"/>
    </row>
    <row r="318" spans="1:9" ht="14.25" customHeight="1">
      <c r="A318" s="50"/>
      <c r="B318" s="80" t="s">
        <v>48</v>
      </c>
      <c r="C318" s="54">
        <v>1874</v>
      </c>
      <c r="D318" s="54">
        <v>8072</v>
      </c>
      <c r="E318" s="54">
        <v>2559</v>
      </c>
      <c r="F318" s="54">
        <f>SUM(C318:E318)</f>
        <v>12505</v>
      </c>
      <c r="G318" s="54">
        <v>13101</v>
      </c>
      <c r="H318" s="54">
        <f>SUM(G318/D318*1000)</f>
        <v>1623.0178394449949</v>
      </c>
      <c r="I318" s="55">
        <v>10267</v>
      </c>
    </row>
    <row r="319" spans="1:9" ht="14.25" customHeight="1">
      <c r="A319" s="50"/>
      <c r="B319" s="51"/>
      <c r="C319" s="56"/>
      <c r="D319" s="56"/>
      <c r="E319" s="56"/>
      <c r="F319" s="56"/>
      <c r="G319" s="56"/>
      <c r="H319" s="56"/>
      <c r="I319" s="57"/>
    </row>
    <row r="320" spans="1:9" ht="14.25" customHeight="1">
      <c r="A320" s="50"/>
      <c r="B320" s="80" t="s">
        <v>49</v>
      </c>
      <c r="C320" s="54">
        <v>2187</v>
      </c>
      <c r="D320" s="54">
        <v>8190</v>
      </c>
      <c r="E320" s="54">
        <v>4523</v>
      </c>
      <c r="F320" s="54">
        <f>SUM(C320:E320)</f>
        <v>14900</v>
      </c>
      <c r="G320" s="54">
        <v>11120.5</v>
      </c>
      <c r="H320" s="54">
        <f>SUM(G320/D320*1000)</f>
        <v>1357.8144078144078</v>
      </c>
      <c r="I320" s="55">
        <v>14400</v>
      </c>
    </row>
    <row r="321" spans="1:9" ht="14.25" customHeight="1">
      <c r="A321" s="50"/>
      <c r="B321" s="51"/>
      <c r="C321" s="56"/>
      <c r="D321" s="56"/>
      <c r="E321" s="56"/>
      <c r="F321" s="56"/>
      <c r="G321" s="56"/>
      <c r="H321" s="56"/>
      <c r="I321" s="57"/>
    </row>
    <row r="322" spans="1:9" ht="14.25" customHeight="1">
      <c r="A322" s="50"/>
      <c r="B322" s="80" t="s">
        <v>50</v>
      </c>
      <c r="C322" s="54">
        <v>2597</v>
      </c>
      <c r="D322" s="54">
        <v>8130.5</v>
      </c>
      <c r="E322" s="54">
        <v>4115.5</v>
      </c>
      <c r="F322" s="54">
        <f>SUM(C322:E322)</f>
        <v>14843</v>
      </c>
      <c r="G322" s="54">
        <v>11081</v>
      </c>
      <c r="H322" s="54">
        <f>SUM(G322/D322*1000)</f>
        <v>1362.8928110202326</v>
      </c>
      <c r="I322" s="55">
        <v>15400</v>
      </c>
    </row>
    <row r="323" spans="1:9" ht="14.25" customHeight="1">
      <c r="A323" s="50"/>
      <c r="B323" s="51"/>
      <c r="C323" s="56"/>
      <c r="D323" s="56"/>
      <c r="E323" s="56"/>
      <c r="F323" s="56"/>
      <c r="G323" s="56"/>
      <c r="H323" s="56"/>
      <c r="I323" s="57"/>
    </row>
    <row r="324" spans="1:9" ht="14.25" customHeight="1">
      <c r="A324" s="50"/>
      <c r="B324" s="80" t="s">
        <v>51</v>
      </c>
      <c r="C324" s="54">
        <v>2406.5</v>
      </c>
      <c r="D324" s="54">
        <v>9062.5</v>
      </c>
      <c r="E324" s="54">
        <v>3039</v>
      </c>
      <c r="F324" s="54">
        <f>SUM(C324:E324)</f>
        <v>14508</v>
      </c>
      <c r="G324" s="54">
        <v>10336.5</v>
      </c>
      <c r="H324" s="54">
        <f>SUM(G324/D324*1000)</f>
        <v>1140.5793103448277</v>
      </c>
      <c r="I324" s="55">
        <v>15023</v>
      </c>
    </row>
    <row r="325" spans="1:9" ht="14.25" customHeight="1" thickBot="1">
      <c r="A325" s="59"/>
      <c r="B325" s="60"/>
      <c r="C325" s="61"/>
      <c r="D325" s="61"/>
      <c r="E325" s="61"/>
      <c r="F325" s="61"/>
      <c r="G325" s="61"/>
      <c r="H325" s="61"/>
      <c r="I325" s="62"/>
    </row>
    <row r="326" spans="1:9" ht="14.25" customHeight="1" thickTop="1">
      <c r="B326" s="63" t="s">
        <v>52</v>
      </c>
      <c r="G326" s="90"/>
      <c r="H326" s="90"/>
      <c r="I326" s="90"/>
    </row>
    <row r="327" spans="1:9" ht="14.25" customHeight="1">
      <c r="B327" s="63"/>
      <c r="G327" s="90"/>
      <c r="H327" s="64"/>
      <c r="I327" s="90"/>
    </row>
    <row r="329" spans="1:9" ht="14.2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4.2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4.25" customHeight="1">
      <c r="A331" s="2"/>
      <c r="B331" s="2" t="s">
        <v>79</v>
      </c>
      <c r="C331" s="2"/>
      <c r="D331" s="2"/>
      <c r="E331" s="2"/>
      <c r="F331" s="2"/>
      <c r="G331" s="2"/>
      <c r="H331" s="2"/>
      <c r="I331" s="2"/>
    </row>
    <row r="332" spans="1:9" ht="14.2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4.2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4.25" customHeight="1">
      <c r="A334" s="91" t="s">
        <v>80</v>
      </c>
      <c r="B334" s="92"/>
      <c r="C334" s="92"/>
      <c r="D334" s="92"/>
      <c r="E334" s="92"/>
      <c r="F334" s="92"/>
      <c r="G334" s="92"/>
      <c r="H334" s="92"/>
      <c r="I334" s="92"/>
    </row>
    <row r="335" spans="1:9" ht="14.2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4.25" customHeight="1">
      <c r="C336" s="2" t="s">
        <v>81</v>
      </c>
      <c r="D336" s="3" t="s">
        <v>1</v>
      </c>
      <c r="E336" s="4"/>
      <c r="F336" s="4"/>
    </row>
    <row r="337" spans="1:9" ht="14.25" customHeight="1">
      <c r="D337" s="4" t="s">
        <v>82</v>
      </c>
      <c r="E337" s="4"/>
      <c r="F337" s="4"/>
    </row>
    <row r="338" spans="1:9" ht="14.25" customHeight="1">
      <c r="D338" s="4" t="s">
        <v>3</v>
      </c>
      <c r="E338" s="4" t="s">
        <v>4</v>
      </c>
      <c r="F338" s="4"/>
    </row>
    <row r="339" spans="1:9" ht="14.25" customHeight="1" thickBot="1">
      <c r="A339" s="5"/>
      <c r="B339" s="5"/>
      <c r="C339" s="5"/>
      <c r="D339" s="6"/>
      <c r="E339" s="6"/>
      <c r="F339" s="6"/>
      <c r="G339" s="6"/>
      <c r="H339" s="6"/>
      <c r="I339" s="6"/>
    </row>
    <row r="340" spans="1:9" ht="16.5" customHeight="1" thickTop="1">
      <c r="A340" s="7"/>
      <c r="B340" s="8"/>
      <c r="C340" s="9" t="s">
        <v>5</v>
      </c>
      <c r="D340" s="10"/>
      <c r="E340" s="11"/>
      <c r="F340" s="8" t="s">
        <v>6</v>
      </c>
      <c r="G340" s="12" t="s">
        <v>7</v>
      </c>
      <c r="H340" s="8" t="s">
        <v>8</v>
      </c>
      <c r="I340" s="13" t="s">
        <v>9</v>
      </c>
    </row>
    <row r="341" spans="1:9" ht="16.5" customHeight="1">
      <c r="A341" s="14" t="s">
        <v>10</v>
      </c>
      <c r="B341" s="15" t="s">
        <v>11</v>
      </c>
      <c r="C341" s="16" t="s">
        <v>12</v>
      </c>
      <c r="D341" s="15" t="s">
        <v>13</v>
      </c>
      <c r="E341" s="16" t="s">
        <v>14</v>
      </c>
      <c r="F341" s="15" t="s">
        <v>15</v>
      </c>
      <c r="G341" s="16" t="s">
        <v>56</v>
      </c>
      <c r="H341" s="15" t="s">
        <v>7</v>
      </c>
      <c r="I341" s="17" t="s">
        <v>17</v>
      </c>
    </row>
    <row r="342" spans="1:9" ht="16.5" customHeight="1">
      <c r="A342" s="18"/>
      <c r="B342" s="19"/>
      <c r="C342" s="20"/>
      <c r="D342" s="19"/>
      <c r="E342" s="20"/>
      <c r="F342" s="19"/>
      <c r="G342" s="20"/>
      <c r="H342" s="19" t="s">
        <v>18</v>
      </c>
      <c r="I342" s="21" t="s">
        <v>19</v>
      </c>
    </row>
    <row r="343" spans="1:9" ht="16.5" customHeight="1">
      <c r="A343" s="69"/>
      <c r="B343" s="23"/>
      <c r="C343" s="23"/>
      <c r="D343" s="23"/>
      <c r="E343" s="23"/>
      <c r="F343" s="23"/>
      <c r="G343" s="23"/>
      <c r="H343" s="23"/>
      <c r="I343" s="70"/>
    </row>
    <row r="344" spans="1:9" ht="16.5" customHeight="1">
      <c r="A344" s="71">
        <v>1</v>
      </c>
      <c r="B344" s="27" t="s">
        <v>20</v>
      </c>
      <c r="C344" s="33">
        <v>0</v>
      </c>
      <c r="D344" s="33">
        <v>0</v>
      </c>
      <c r="E344" s="33">
        <v>0</v>
      </c>
      <c r="F344" s="29">
        <f>SUM(C344:E344)</f>
        <v>0</v>
      </c>
      <c r="G344" s="33">
        <v>0</v>
      </c>
      <c r="H344" s="29">
        <v>0</v>
      </c>
      <c r="I344" s="73">
        <v>0</v>
      </c>
    </row>
    <row r="345" spans="1:9" ht="16.5" customHeight="1">
      <c r="A345" s="71"/>
      <c r="B345" s="27"/>
      <c r="C345" s="29"/>
      <c r="D345" s="29"/>
      <c r="E345" s="29"/>
      <c r="F345" s="29"/>
      <c r="G345" s="29"/>
      <c r="H345" s="29"/>
      <c r="I345" s="72"/>
    </row>
    <row r="346" spans="1:9" ht="16.5" customHeight="1">
      <c r="A346" s="71" t="s">
        <v>21</v>
      </c>
      <c r="B346" s="27" t="s">
        <v>57</v>
      </c>
      <c r="C346" s="33">
        <v>0</v>
      </c>
      <c r="D346" s="33">
        <v>1</v>
      </c>
      <c r="E346" s="33">
        <v>1</v>
      </c>
      <c r="F346" s="29">
        <f>SUM(C346:E346)</f>
        <v>2</v>
      </c>
      <c r="G346" s="33">
        <v>1</v>
      </c>
      <c r="H346" s="29">
        <f>SUM(G346/D346*1000)</f>
        <v>1000</v>
      </c>
      <c r="I346" s="73">
        <v>43</v>
      </c>
    </row>
    <row r="347" spans="1:9" ht="16.5" customHeight="1">
      <c r="A347" s="71"/>
      <c r="B347" s="27"/>
      <c r="C347" s="29"/>
      <c r="D347" s="29"/>
      <c r="E347" s="29"/>
      <c r="F347" s="29"/>
      <c r="G347" s="29"/>
      <c r="H347" s="29"/>
      <c r="I347" s="72"/>
    </row>
    <row r="348" spans="1:9" ht="16.5" customHeight="1">
      <c r="A348" s="71" t="s">
        <v>23</v>
      </c>
      <c r="B348" s="27" t="s">
        <v>58</v>
      </c>
      <c r="C348" s="33">
        <v>0</v>
      </c>
      <c r="D348" s="29">
        <v>6</v>
      </c>
      <c r="E348" s="33">
        <v>8</v>
      </c>
      <c r="F348" s="29">
        <f>SUM(C348:E348)</f>
        <v>14</v>
      </c>
      <c r="G348" s="29">
        <v>4</v>
      </c>
      <c r="H348" s="29">
        <f>SUM(G348/D348*1000)</f>
        <v>666.66666666666663</v>
      </c>
      <c r="I348" s="73">
        <v>32</v>
      </c>
    </row>
    <row r="349" spans="1:9" ht="16.5" customHeight="1">
      <c r="A349" s="71"/>
      <c r="B349" s="27"/>
      <c r="C349" s="29"/>
      <c r="D349" s="29"/>
      <c r="E349" s="29"/>
      <c r="F349" s="29"/>
      <c r="G349" s="29"/>
      <c r="H349" s="29"/>
      <c r="I349" s="72"/>
    </row>
    <row r="350" spans="1:9" ht="16.5" customHeight="1">
      <c r="A350" s="71" t="s">
        <v>25</v>
      </c>
      <c r="B350" s="27" t="s">
        <v>59</v>
      </c>
      <c r="C350" s="33">
        <v>0</v>
      </c>
      <c r="D350" s="33">
        <v>0</v>
      </c>
      <c r="E350" s="33">
        <v>0</v>
      </c>
      <c r="F350" s="29">
        <f>SUM(C350:E350)</f>
        <v>0</v>
      </c>
      <c r="G350" s="33">
        <v>0</v>
      </c>
      <c r="H350" s="33">
        <v>0</v>
      </c>
      <c r="I350" s="73">
        <v>0</v>
      </c>
    </row>
    <row r="351" spans="1:9" ht="16.5" customHeight="1">
      <c r="A351" s="71"/>
      <c r="B351" s="27"/>
      <c r="C351" s="33"/>
      <c r="D351" s="33"/>
      <c r="E351" s="33"/>
      <c r="F351" s="33"/>
      <c r="G351" s="33"/>
      <c r="H351" s="33"/>
      <c r="I351" s="73"/>
    </row>
    <row r="352" spans="1:9" ht="16.5" customHeight="1">
      <c r="A352" s="71" t="s">
        <v>27</v>
      </c>
      <c r="B352" s="27" t="s">
        <v>60</v>
      </c>
      <c r="C352" s="29">
        <v>0</v>
      </c>
      <c r="D352" s="29">
        <v>0</v>
      </c>
      <c r="E352" s="33">
        <v>0</v>
      </c>
      <c r="F352" s="29">
        <f>SUM(C352:E352)</f>
        <v>0</v>
      </c>
      <c r="G352" s="29">
        <v>0</v>
      </c>
      <c r="H352" s="29">
        <v>0</v>
      </c>
      <c r="I352" s="73">
        <v>0</v>
      </c>
    </row>
    <row r="353" spans="1:9" ht="16.5" customHeight="1">
      <c r="A353" s="71"/>
      <c r="B353" s="27"/>
      <c r="C353" s="29"/>
      <c r="D353" s="29"/>
      <c r="E353" s="33"/>
      <c r="F353" s="29"/>
      <c r="G353" s="33"/>
      <c r="H353" s="33"/>
      <c r="I353" s="72"/>
    </row>
    <row r="354" spans="1:9" ht="16.5" customHeight="1">
      <c r="A354" s="71" t="s">
        <v>29</v>
      </c>
      <c r="B354" s="27" t="s">
        <v>30</v>
      </c>
      <c r="C354" s="33">
        <v>0</v>
      </c>
      <c r="D354" s="33">
        <v>0</v>
      </c>
      <c r="E354" s="33">
        <v>0</v>
      </c>
      <c r="F354" s="29">
        <f>SUM(C354:E354)</f>
        <v>0</v>
      </c>
      <c r="G354" s="33">
        <v>0</v>
      </c>
      <c r="H354" s="33">
        <v>0</v>
      </c>
      <c r="I354" s="73">
        <v>0</v>
      </c>
    </row>
    <row r="355" spans="1:9" ht="16.5" customHeight="1">
      <c r="A355" s="71"/>
      <c r="B355" s="27"/>
      <c r="C355" s="29"/>
      <c r="D355" s="29"/>
      <c r="E355" s="29"/>
      <c r="F355" s="29"/>
      <c r="G355" s="29"/>
      <c r="H355" s="29"/>
      <c r="I355" s="73"/>
    </row>
    <row r="356" spans="1:9" ht="16.5" customHeight="1">
      <c r="A356" s="71" t="s">
        <v>31</v>
      </c>
      <c r="B356" s="27" t="s">
        <v>32</v>
      </c>
      <c r="C356" s="33">
        <v>0</v>
      </c>
      <c r="D356" s="33">
        <v>0</v>
      </c>
      <c r="E356" s="33">
        <v>0</v>
      </c>
      <c r="F356" s="29">
        <f>SUM(C356:E356)</f>
        <v>0</v>
      </c>
      <c r="G356" s="33">
        <v>0</v>
      </c>
      <c r="H356" s="33">
        <v>0</v>
      </c>
      <c r="I356" s="73">
        <v>0</v>
      </c>
    </row>
    <row r="357" spans="1:9" ht="16.5" customHeight="1">
      <c r="A357" s="71"/>
      <c r="B357" s="27"/>
      <c r="C357" s="33"/>
      <c r="D357" s="33"/>
      <c r="E357" s="33"/>
      <c r="F357" s="33"/>
      <c r="G357" s="33"/>
      <c r="H357" s="33"/>
      <c r="I357" s="73"/>
    </row>
    <row r="358" spans="1:9" ht="16.5" customHeight="1">
      <c r="A358" s="71" t="s">
        <v>33</v>
      </c>
      <c r="B358" s="27" t="s">
        <v>34</v>
      </c>
      <c r="C358" s="33">
        <v>0</v>
      </c>
      <c r="D358" s="33">
        <v>0</v>
      </c>
      <c r="E358" s="33">
        <v>1</v>
      </c>
      <c r="F358" s="29">
        <v>1</v>
      </c>
      <c r="G358" s="33">
        <v>0</v>
      </c>
      <c r="H358" s="33">
        <v>0</v>
      </c>
      <c r="I358" s="73">
        <v>2</v>
      </c>
    </row>
    <row r="359" spans="1:9" ht="16.5" customHeight="1">
      <c r="A359" s="71"/>
      <c r="B359" s="27"/>
      <c r="C359" s="33"/>
      <c r="D359" s="33"/>
      <c r="E359" s="33"/>
      <c r="F359" s="33"/>
      <c r="G359" s="33"/>
      <c r="H359" s="33"/>
      <c r="I359" s="73"/>
    </row>
    <row r="360" spans="1:9" ht="16.5" customHeight="1">
      <c r="A360" s="71" t="s">
        <v>35</v>
      </c>
      <c r="B360" s="27" t="s">
        <v>36</v>
      </c>
      <c r="C360" s="33">
        <v>0</v>
      </c>
      <c r="D360" s="33">
        <v>0</v>
      </c>
      <c r="E360" s="33">
        <v>0</v>
      </c>
      <c r="F360" s="29">
        <f>SUM(C360:E360)</f>
        <v>0</v>
      </c>
      <c r="G360" s="33">
        <v>0</v>
      </c>
      <c r="H360" s="29">
        <v>0</v>
      </c>
      <c r="I360" s="73">
        <v>0</v>
      </c>
    </row>
    <row r="361" spans="1:9" ht="16.5" customHeight="1">
      <c r="A361" s="71"/>
      <c r="B361" s="27"/>
      <c r="C361" s="33"/>
      <c r="D361" s="33"/>
      <c r="E361" s="33"/>
      <c r="F361" s="33"/>
      <c r="G361" s="33"/>
      <c r="H361" s="33"/>
      <c r="I361" s="72"/>
    </row>
    <row r="362" spans="1:9" ht="16.5" customHeight="1">
      <c r="A362" s="71" t="s">
        <v>37</v>
      </c>
      <c r="B362" s="27" t="s">
        <v>38</v>
      </c>
      <c r="C362" s="33">
        <v>0</v>
      </c>
      <c r="D362" s="33">
        <v>0</v>
      </c>
      <c r="E362" s="33">
        <v>0</v>
      </c>
      <c r="F362" s="29">
        <f>SUM(C362:E362)</f>
        <v>0</v>
      </c>
      <c r="G362" s="33">
        <v>0</v>
      </c>
      <c r="H362" s="29">
        <v>0</v>
      </c>
      <c r="I362" s="73">
        <v>0</v>
      </c>
    </row>
    <row r="363" spans="1:9" ht="16.5" customHeight="1">
      <c r="A363" s="71"/>
      <c r="B363" s="27"/>
      <c r="C363" s="29"/>
      <c r="D363" s="29"/>
      <c r="E363" s="29"/>
      <c r="F363" s="29"/>
      <c r="G363" s="29"/>
      <c r="H363" s="29"/>
      <c r="I363" s="52"/>
    </row>
    <row r="364" spans="1:9" ht="16.5" customHeight="1">
      <c r="A364" s="71" t="s">
        <v>39</v>
      </c>
      <c r="B364" s="27" t="s">
        <v>40</v>
      </c>
      <c r="C364" s="33">
        <v>0</v>
      </c>
      <c r="D364" s="33">
        <v>0</v>
      </c>
      <c r="E364" s="33">
        <v>4</v>
      </c>
      <c r="F364" s="29">
        <f>SUM(C364:E364)</f>
        <v>4</v>
      </c>
      <c r="G364" s="33">
        <v>0</v>
      </c>
      <c r="H364" s="29">
        <v>0</v>
      </c>
      <c r="I364" s="73">
        <v>2</v>
      </c>
    </row>
    <row r="365" spans="1:9" ht="16.5" customHeight="1">
      <c r="A365" s="71"/>
      <c r="B365" s="27"/>
      <c r="C365" s="41"/>
      <c r="D365" s="41"/>
      <c r="E365" s="41"/>
      <c r="F365" s="41"/>
      <c r="G365" s="41"/>
      <c r="H365" s="41"/>
      <c r="I365" s="73"/>
    </row>
    <row r="366" spans="1:9" ht="16.5" customHeight="1">
      <c r="A366" s="71" t="s">
        <v>41</v>
      </c>
      <c r="B366" s="27" t="s">
        <v>42</v>
      </c>
      <c r="C366" s="33">
        <v>0</v>
      </c>
      <c r="D366" s="33">
        <v>0</v>
      </c>
      <c r="E366" s="33">
        <v>0</v>
      </c>
      <c r="F366" s="29">
        <f>SUM(C366:E366)</f>
        <v>0</v>
      </c>
      <c r="G366" s="33">
        <v>0</v>
      </c>
      <c r="H366" s="29">
        <v>0</v>
      </c>
      <c r="I366" s="73">
        <v>0</v>
      </c>
    </row>
    <row r="367" spans="1:9" ht="16.5" customHeight="1">
      <c r="A367" s="71"/>
      <c r="B367" s="27"/>
      <c r="C367" s="33"/>
      <c r="D367" s="33"/>
      <c r="E367" s="33"/>
      <c r="F367" s="29"/>
      <c r="G367" s="33"/>
      <c r="H367" s="29"/>
      <c r="I367" s="73"/>
    </row>
    <row r="368" spans="1:9" ht="16.5" customHeight="1">
      <c r="A368" s="74" t="s">
        <v>43</v>
      </c>
      <c r="B368" s="27" t="s">
        <v>44</v>
      </c>
      <c r="C368" s="33">
        <v>0</v>
      </c>
      <c r="D368" s="33">
        <v>0</v>
      </c>
      <c r="E368" s="33">
        <v>0</v>
      </c>
      <c r="F368" s="29">
        <f>SUM(C368:E368)</f>
        <v>0</v>
      </c>
      <c r="G368" s="33">
        <v>0</v>
      </c>
      <c r="H368" s="29">
        <v>0</v>
      </c>
      <c r="I368" s="73">
        <v>0</v>
      </c>
    </row>
    <row r="369" spans="1:9" ht="16.5" customHeight="1">
      <c r="A369" s="71"/>
      <c r="B369" s="27"/>
      <c r="C369" s="33"/>
      <c r="D369" s="33"/>
      <c r="E369" s="33"/>
      <c r="F369" s="33"/>
      <c r="G369" s="33"/>
      <c r="H369" s="33"/>
      <c r="I369" s="73"/>
    </row>
    <row r="370" spans="1:9" ht="16.5" customHeight="1">
      <c r="A370" s="74" t="s">
        <v>45</v>
      </c>
      <c r="B370" s="27" t="s">
        <v>46</v>
      </c>
      <c r="C370" s="33">
        <v>0</v>
      </c>
      <c r="D370" s="33">
        <v>1</v>
      </c>
      <c r="E370" s="33">
        <v>0</v>
      </c>
      <c r="F370" s="29">
        <f>SUM(C370:E370)</f>
        <v>1</v>
      </c>
      <c r="G370" s="33">
        <v>1</v>
      </c>
      <c r="H370" s="29">
        <f>SUM(G370/D370*1000)</f>
        <v>1000</v>
      </c>
      <c r="I370" s="73">
        <v>2</v>
      </c>
    </row>
    <row r="371" spans="1:9" ht="16.5" customHeight="1" thickBot="1">
      <c r="A371" s="71"/>
      <c r="B371" s="27"/>
      <c r="C371" s="41"/>
      <c r="D371" s="41"/>
      <c r="E371" s="41"/>
      <c r="F371" s="41"/>
      <c r="G371" s="41"/>
      <c r="H371" s="41"/>
      <c r="I371" s="52"/>
    </row>
    <row r="372" spans="1:9" ht="16.5" customHeight="1" thickTop="1" thickBot="1">
      <c r="A372" s="94"/>
      <c r="B372" s="95" t="s">
        <v>47</v>
      </c>
      <c r="C372" s="96">
        <f>SUM(C344:C370)</f>
        <v>0</v>
      </c>
      <c r="D372" s="97">
        <f>SUM(D344:D371)</f>
        <v>8</v>
      </c>
      <c r="E372" s="96">
        <f>SUM(E344:E371)</f>
        <v>14</v>
      </c>
      <c r="F372" s="97">
        <f>SUM(C372:E372)</f>
        <v>22</v>
      </c>
      <c r="G372" s="96">
        <f>SUM(G344:G371)</f>
        <v>6</v>
      </c>
      <c r="H372" s="98">
        <f>SUM(G372/D372*1000)</f>
        <v>750</v>
      </c>
      <c r="I372" s="99">
        <f>SUM(I344:I370)</f>
        <v>81</v>
      </c>
    </row>
    <row r="373" spans="1:9" ht="16.5" customHeight="1" thickTop="1">
      <c r="A373" s="26"/>
      <c r="B373" s="75"/>
      <c r="C373" s="76"/>
      <c r="D373" s="77"/>
      <c r="E373" s="76"/>
      <c r="F373" s="77"/>
      <c r="G373" s="76"/>
      <c r="H373" s="78"/>
      <c r="I373" s="79"/>
    </row>
    <row r="374" spans="1:9" ht="16.5" customHeight="1">
      <c r="A374" s="26"/>
      <c r="B374" s="80" t="s">
        <v>48</v>
      </c>
      <c r="C374" s="81">
        <v>2</v>
      </c>
      <c r="D374" s="54">
        <v>32</v>
      </c>
      <c r="E374" s="81">
        <v>19</v>
      </c>
      <c r="F374" s="54">
        <f>SUM(C374:E374)</f>
        <v>53</v>
      </c>
      <c r="G374" s="81">
        <v>5</v>
      </c>
      <c r="H374" s="54">
        <f>SUM(G374/D374*1000)</f>
        <v>156.25</v>
      </c>
      <c r="I374" s="82">
        <v>123</v>
      </c>
    </row>
    <row r="375" spans="1:9" ht="14.25" customHeight="1">
      <c r="A375" s="50"/>
      <c r="B375" s="51"/>
      <c r="C375" s="56"/>
      <c r="D375" s="56"/>
      <c r="E375" s="56"/>
      <c r="F375" s="56"/>
      <c r="G375" s="56"/>
      <c r="H375" s="56"/>
      <c r="I375" s="57"/>
    </row>
    <row r="376" spans="1:9" ht="14.25" customHeight="1">
      <c r="A376" s="50"/>
      <c r="B376" s="80" t="s">
        <v>49</v>
      </c>
      <c r="C376" s="81">
        <v>2</v>
      </c>
      <c r="D376" s="54">
        <v>36</v>
      </c>
      <c r="E376" s="81">
        <v>162.5</v>
      </c>
      <c r="F376" s="54">
        <f>SUM(C376:E376)</f>
        <v>200.5</v>
      </c>
      <c r="G376" s="81">
        <v>4</v>
      </c>
      <c r="H376" s="54">
        <f>SUM(G376/D376*1000)</f>
        <v>111.1111111111111</v>
      </c>
      <c r="I376" s="82">
        <v>283</v>
      </c>
    </row>
    <row r="377" spans="1:9" ht="14.25" customHeight="1">
      <c r="A377" s="50"/>
      <c r="B377" s="51"/>
      <c r="C377" s="56"/>
      <c r="D377" s="56"/>
      <c r="E377" s="56"/>
      <c r="F377" s="56"/>
      <c r="G377" s="56"/>
      <c r="H377" s="56"/>
      <c r="I377" s="57"/>
    </row>
    <row r="378" spans="1:9" ht="14.25" customHeight="1">
      <c r="A378" s="50"/>
      <c r="B378" s="80" t="s">
        <v>50</v>
      </c>
      <c r="C378" s="81">
        <v>4</v>
      </c>
      <c r="D378" s="54">
        <v>40</v>
      </c>
      <c r="E378" s="81">
        <v>156.5</v>
      </c>
      <c r="F378" s="54">
        <f>SUM(C378:E378)</f>
        <v>200.5</v>
      </c>
      <c r="G378" s="81">
        <v>5</v>
      </c>
      <c r="H378" s="54">
        <f>SUM(G378/D378*1000)</f>
        <v>125</v>
      </c>
      <c r="I378" s="82">
        <v>326</v>
      </c>
    </row>
    <row r="379" spans="1:9" ht="14.25" customHeight="1">
      <c r="A379" s="50"/>
      <c r="B379" s="51"/>
      <c r="C379" s="56"/>
      <c r="D379" s="56"/>
      <c r="E379" s="56"/>
      <c r="F379" s="56"/>
      <c r="G379" s="56"/>
      <c r="H379" s="56"/>
      <c r="I379" s="57"/>
    </row>
    <row r="380" spans="1:9" ht="14.25" customHeight="1">
      <c r="A380" s="50"/>
      <c r="B380" s="80" t="s">
        <v>51</v>
      </c>
      <c r="C380" s="81">
        <v>12</v>
      </c>
      <c r="D380" s="54">
        <v>66</v>
      </c>
      <c r="E380" s="81">
        <v>123.5</v>
      </c>
      <c r="F380" s="54">
        <f>SUM(C380:E380)</f>
        <v>201.5</v>
      </c>
      <c r="G380" s="81">
        <v>16.5</v>
      </c>
      <c r="H380" s="54">
        <f>SUM(G380/D380*1000)</f>
        <v>250</v>
      </c>
      <c r="I380" s="82">
        <v>296</v>
      </c>
    </row>
    <row r="381" spans="1:9" ht="14.25" customHeight="1" thickBot="1">
      <c r="A381" s="59"/>
      <c r="B381" s="60"/>
      <c r="C381" s="61"/>
      <c r="D381" s="61"/>
      <c r="E381" s="61"/>
      <c r="F381" s="61"/>
      <c r="G381" s="61"/>
      <c r="H381" s="61"/>
      <c r="I381" s="62"/>
    </row>
    <row r="382" spans="1:9" ht="14.25" customHeight="1" thickTop="1">
      <c r="B382" s="63" t="s">
        <v>52</v>
      </c>
      <c r="G382" s="90"/>
      <c r="H382" s="90"/>
      <c r="I382" s="90"/>
    </row>
    <row r="383" spans="1:9" ht="14.25" customHeight="1">
      <c r="B383" s="63"/>
      <c r="G383" s="90"/>
      <c r="H383" s="64"/>
      <c r="I383" s="90"/>
    </row>
    <row r="384" spans="1:9" ht="14.25" customHeight="1">
      <c r="A384" s="105"/>
      <c r="B384" s="106"/>
      <c r="C384" s="106"/>
      <c r="D384" s="106"/>
      <c r="E384" s="106"/>
      <c r="F384" s="106"/>
      <c r="G384" s="106"/>
      <c r="H384" s="106"/>
      <c r="I384" s="106"/>
    </row>
    <row r="385" spans="1:9" ht="14.25" customHeight="1">
      <c r="A385" s="107"/>
      <c r="B385" s="2"/>
      <c r="C385" s="2"/>
      <c r="D385" s="2"/>
      <c r="E385" s="2"/>
      <c r="F385" s="2"/>
      <c r="G385" s="2"/>
      <c r="H385" s="2"/>
      <c r="I385" s="2"/>
    </row>
    <row r="386" spans="1:9" ht="14.2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4.2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4.2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4.25" customHeight="1">
      <c r="A389" s="91" t="s">
        <v>83</v>
      </c>
      <c r="B389" s="92"/>
      <c r="C389" s="92"/>
      <c r="D389" s="92"/>
      <c r="E389" s="92"/>
      <c r="F389" s="92"/>
      <c r="G389" s="92"/>
      <c r="H389" s="92"/>
      <c r="I389" s="92"/>
    </row>
    <row r="390" spans="1:9" ht="14.2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4.25" customHeight="1">
      <c r="C391" s="2" t="s">
        <v>84</v>
      </c>
      <c r="D391" s="3" t="s">
        <v>1</v>
      </c>
      <c r="E391" s="4"/>
      <c r="F391" s="4"/>
    </row>
    <row r="392" spans="1:9" ht="14.25" customHeight="1">
      <c r="D392" s="4" t="s">
        <v>85</v>
      </c>
      <c r="E392" s="4"/>
      <c r="F392" s="4"/>
    </row>
    <row r="393" spans="1:9" ht="14.25" customHeight="1">
      <c r="D393" s="4" t="s">
        <v>3</v>
      </c>
      <c r="E393" s="4" t="s">
        <v>4</v>
      </c>
      <c r="F393" s="4"/>
    </row>
    <row r="394" spans="1:9" ht="14.25" customHeight="1" thickBot="1">
      <c r="A394" s="5"/>
      <c r="B394" s="5"/>
      <c r="C394" s="5"/>
      <c r="D394" s="6"/>
      <c r="E394" s="6"/>
      <c r="F394" s="6"/>
      <c r="G394" s="6"/>
      <c r="H394" s="6"/>
      <c r="I394" s="6"/>
    </row>
    <row r="395" spans="1:9" ht="16.5" customHeight="1" thickTop="1">
      <c r="A395" s="7"/>
      <c r="B395" s="8"/>
      <c r="C395" s="9" t="s">
        <v>5</v>
      </c>
      <c r="D395" s="10"/>
      <c r="E395" s="11"/>
      <c r="F395" s="8" t="s">
        <v>6</v>
      </c>
      <c r="G395" s="12" t="s">
        <v>7</v>
      </c>
      <c r="H395" s="8" t="s">
        <v>8</v>
      </c>
      <c r="I395" s="13" t="s">
        <v>9</v>
      </c>
    </row>
    <row r="396" spans="1:9" ht="16.5" customHeight="1">
      <c r="A396" s="14" t="s">
        <v>10</v>
      </c>
      <c r="B396" s="15" t="s">
        <v>11</v>
      </c>
      <c r="C396" s="16" t="s">
        <v>12</v>
      </c>
      <c r="D396" s="15" t="s">
        <v>13</v>
      </c>
      <c r="E396" s="16" t="s">
        <v>14</v>
      </c>
      <c r="F396" s="15" t="s">
        <v>15</v>
      </c>
      <c r="G396" s="16" t="s">
        <v>56</v>
      </c>
      <c r="H396" s="15" t="s">
        <v>7</v>
      </c>
      <c r="I396" s="17" t="s">
        <v>17</v>
      </c>
    </row>
    <row r="397" spans="1:9" ht="16.5" customHeight="1">
      <c r="A397" s="18"/>
      <c r="B397" s="19"/>
      <c r="C397" s="20"/>
      <c r="D397" s="19"/>
      <c r="E397" s="20"/>
      <c r="F397" s="19"/>
      <c r="G397" s="20"/>
      <c r="H397" s="19" t="s">
        <v>18</v>
      </c>
      <c r="I397" s="21" t="s">
        <v>19</v>
      </c>
    </row>
    <row r="398" spans="1:9" ht="16.5" customHeight="1">
      <c r="A398" s="69"/>
      <c r="B398" s="23"/>
      <c r="C398" s="23"/>
      <c r="D398" s="23"/>
      <c r="E398" s="23"/>
      <c r="F398" s="23"/>
      <c r="G398" s="23"/>
      <c r="H398" s="23"/>
      <c r="I398" s="70"/>
    </row>
    <row r="399" spans="1:9" ht="16.5" customHeight="1">
      <c r="A399" s="71">
        <v>1</v>
      </c>
      <c r="B399" s="27" t="s">
        <v>20</v>
      </c>
      <c r="C399" s="33">
        <v>0</v>
      </c>
      <c r="D399" s="33">
        <v>3</v>
      </c>
      <c r="E399" s="33">
        <v>0</v>
      </c>
      <c r="F399" s="29">
        <f>SUM(C399:E399)</f>
        <v>3</v>
      </c>
      <c r="G399" s="33">
        <v>0</v>
      </c>
      <c r="H399" s="33">
        <v>0</v>
      </c>
      <c r="I399" s="73">
        <v>3</v>
      </c>
    </row>
    <row r="400" spans="1:9" ht="16.5" customHeight="1">
      <c r="A400" s="71"/>
      <c r="B400" s="27"/>
      <c r="C400" s="29"/>
      <c r="D400" s="29"/>
      <c r="E400" s="29"/>
      <c r="F400" s="29"/>
      <c r="G400" s="29"/>
      <c r="H400" s="29"/>
      <c r="I400" s="72"/>
    </row>
    <row r="401" spans="1:9" ht="16.5" customHeight="1">
      <c r="A401" s="71" t="s">
        <v>21</v>
      </c>
      <c r="B401" s="27" t="s">
        <v>57</v>
      </c>
      <c r="C401" s="33">
        <v>0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73">
        <v>0</v>
      </c>
    </row>
    <row r="402" spans="1:9" ht="16.5" customHeight="1">
      <c r="A402" s="71"/>
      <c r="B402" s="27"/>
      <c r="C402" s="29"/>
      <c r="D402" s="29"/>
      <c r="E402" s="29"/>
      <c r="F402" s="29"/>
      <c r="G402" s="29"/>
      <c r="H402" s="29"/>
      <c r="I402" s="72"/>
    </row>
    <row r="403" spans="1:9" ht="16.5" customHeight="1">
      <c r="A403" s="71" t="s">
        <v>23</v>
      </c>
      <c r="B403" s="27" t="s">
        <v>58</v>
      </c>
      <c r="C403" s="33">
        <v>0</v>
      </c>
      <c r="D403" s="29">
        <v>0</v>
      </c>
      <c r="E403" s="33">
        <v>0</v>
      </c>
      <c r="F403" s="29">
        <f>SUM(C403:E403)</f>
        <v>0</v>
      </c>
      <c r="G403" s="33">
        <v>0</v>
      </c>
      <c r="H403" s="33">
        <v>0</v>
      </c>
      <c r="I403" s="73">
        <v>0</v>
      </c>
    </row>
    <row r="404" spans="1:9" ht="16.5" customHeight="1">
      <c r="A404" s="71"/>
      <c r="B404" s="27"/>
      <c r="C404" s="29"/>
      <c r="D404" s="29"/>
      <c r="E404" s="29"/>
      <c r="F404" s="29"/>
      <c r="G404" s="29"/>
      <c r="H404" s="29"/>
      <c r="I404" s="72"/>
    </row>
    <row r="405" spans="1:9" ht="16.5" customHeight="1">
      <c r="A405" s="71" t="s">
        <v>25</v>
      </c>
      <c r="B405" s="27" t="s">
        <v>59</v>
      </c>
      <c r="C405" s="33">
        <v>0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73">
        <v>0</v>
      </c>
    </row>
    <row r="406" spans="1:9" ht="16.5" customHeight="1">
      <c r="A406" s="71"/>
      <c r="B406" s="27"/>
      <c r="C406" s="33"/>
      <c r="D406" s="33"/>
      <c r="E406" s="33"/>
      <c r="F406" s="33"/>
      <c r="G406" s="33"/>
      <c r="H406" s="33"/>
      <c r="I406" s="73"/>
    </row>
    <row r="407" spans="1:9" ht="16.5" customHeight="1">
      <c r="A407" s="71" t="s">
        <v>27</v>
      </c>
      <c r="B407" s="27" t="s">
        <v>60</v>
      </c>
      <c r="C407" s="33">
        <v>0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73">
        <v>0</v>
      </c>
    </row>
    <row r="408" spans="1:9" ht="16.5" customHeight="1">
      <c r="A408" s="71"/>
      <c r="B408" s="27"/>
      <c r="C408" s="29"/>
      <c r="D408" s="29"/>
      <c r="E408" s="33"/>
      <c r="F408" s="29"/>
      <c r="G408" s="33"/>
      <c r="H408" s="33"/>
      <c r="I408" s="72"/>
    </row>
    <row r="409" spans="1:9" ht="16.5" customHeight="1">
      <c r="A409" s="71" t="s">
        <v>29</v>
      </c>
      <c r="B409" s="27" t="s">
        <v>30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73">
        <v>0</v>
      </c>
    </row>
    <row r="410" spans="1:9" ht="16.5" customHeight="1">
      <c r="A410" s="71"/>
      <c r="B410" s="27"/>
      <c r="C410" s="29"/>
      <c r="D410" s="29"/>
      <c r="E410" s="29"/>
      <c r="F410" s="29"/>
      <c r="G410" s="29"/>
      <c r="H410" s="29"/>
      <c r="I410" s="73"/>
    </row>
    <row r="411" spans="1:9" ht="16.5" customHeight="1">
      <c r="A411" s="71" t="s">
        <v>31</v>
      </c>
      <c r="B411" s="27" t="s">
        <v>32</v>
      </c>
      <c r="C411" s="33">
        <v>0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73">
        <v>0</v>
      </c>
    </row>
    <row r="412" spans="1:9" ht="16.5" customHeight="1">
      <c r="A412" s="71"/>
      <c r="B412" s="27"/>
      <c r="C412" s="33"/>
      <c r="D412" s="33"/>
      <c r="E412" s="33"/>
      <c r="F412" s="33"/>
      <c r="G412" s="33"/>
      <c r="H412" s="33"/>
      <c r="I412" s="73"/>
    </row>
    <row r="413" spans="1:9" ht="16.5" customHeight="1">
      <c r="A413" s="71" t="s">
        <v>33</v>
      </c>
      <c r="B413" s="27" t="s">
        <v>34</v>
      </c>
      <c r="C413" s="33">
        <v>0</v>
      </c>
      <c r="D413" s="33">
        <v>0</v>
      </c>
      <c r="E413" s="33">
        <v>0</v>
      </c>
      <c r="F413" s="33">
        <v>0</v>
      </c>
      <c r="G413" s="33">
        <v>0</v>
      </c>
      <c r="H413" s="33">
        <v>0</v>
      </c>
      <c r="I413" s="73">
        <v>0</v>
      </c>
    </row>
    <row r="414" spans="1:9" ht="16.5" customHeight="1">
      <c r="A414" s="71"/>
      <c r="B414" s="27"/>
      <c r="C414" s="33"/>
      <c r="D414" s="33"/>
      <c r="E414" s="33"/>
      <c r="F414" s="33"/>
      <c r="G414" s="33"/>
      <c r="H414" s="33"/>
      <c r="I414" s="73"/>
    </row>
    <row r="415" spans="1:9" ht="16.5" customHeight="1">
      <c r="A415" s="71" t="s">
        <v>35</v>
      </c>
      <c r="B415" s="27" t="s">
        <v>36</v>
      </c>
      <c r="C415" s="33">
        <v>0</v>
      </c>
      <c r="D415" s="33">
        <v>0</v>
      </c>
      <c r="E415" s="33">
        <v>0</v>
      </c>
      <c r="F415" s="33">
        <f>SUM(C415:E415)</f>
        <v>0</v>
      </c>
      <c r="G415" s="33">
        <v>0</v>
      </c>
      <c r="H415" s="33">
        <v>0</v>
      </c>
      <c r="I415" s="73">
        <v>0</v>
      </c>
    </row>
    <row r="416" spans="1:9" ht="16.5" customHeight="1">
      <c r="A416" s="71"/>
      <c r="B416" s="27"/>
      <c r="C416" s="33"/>
      <c r="D416" s="33"/>
      <c r="E416" s="33"/>
      <c r="F416" s="33"/>
      <c r="G416" s="33"/>
      <c r="H416" s="33"/>
      <c r="I416" s="72"/>
    </row>
    <row r="417" spans="1:9" ht="16.5" customHeight="1">
      <c r="A417" s="71" t="s">
        <v>37</v>
      </c>
      <c r="B417" s="27" t="s">
        <v>38</v>
      </c>
      <c r="C417" s="33">
        <v>0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73">
        <v>0</v>
      </c>
    </row>
    <row r="418" spans="1:9" ht="16.5" customHeight="1">
      <c r="A418" s="71"/>
      <c r="B418" s="27"/>
      <c r="C418" s="29"/>
      <c r="D418" s="29"/>
      <c r="E418" s="29"/>
      <c r="F418" s="29"/>
      <c r="G418" s="29"/>
      <c r="H418" s="29"/>
      <c r="I418" s="52"/>
    </row>
    <row r="419" spans="1:9" ht="16.5" customHeight="1">
      <c r="A419" s="71" t="s">
        <v>39</v>
      </c>
      <c r="B419" s="27" t="s">
        <v>40</v>
      </c>
      <c r="C419" s="33">
        <v>0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73">
        <v>0</v>
      </c>
    </row>
    <row r="420" spans="1:9" ht="16.5" customHeight="1">
      <c r="A420" s="71"/>
      <c r="B420" s="27"/>
      <c r="C420" s="41"/>
      <c r="D420" s="41"/>
      <c r="E420" s="41"/>
      <c r="F420" s="41"/>
      <c r="G420" s="41"/>
      <c r="H420" s="41"/>
      <c r="I420" s="73"/>
    </row>
    <row r="421" spans="1:9" ht="16.5" customHeight="1">
      <c r="A421" s="71" t="s">
        <v>41</v>
      </c>
      <c r="B421" s="27" t="s">
        <v>42</v>
      </c>
      <c r="C421" s="33">
        <v>0</v>
      </c>
      <c r="D421" s="33">
        <v>0</v>
      </c>
      <c r="E421" s="33">
        <v>0</v>
      </c>
      <c r="F421" s="29">
        <f>SUM(C421:E421)</f>
        <v>0</v>
      </c>
      <c r="G421" s="85">
        <v>0</v>
      </c>
      <c r="H421" s="33">
        <v>0</v>
      </c>
      <c r="I421" s="73">
        <v>0</v>
      </c>
    </row>
    <row r="422" spans="1:9" ht="16.5" customHeight="1">
      <c r="A422" s="71"/>
      <c r="B422" s="27"/>
      <c r="C422" s="33"/>
      <c r="D422" s="33"/>
      <c r="E422" s="33"/>
      <c r="F422" s="29"/>
      <c r="G422" s="85"/>
      <c r="H422" s="33"/>
      <c r="I422" s="73"/>
    </row>
    <row r="423" spans="1:9" ht="16.5" customHeight="1">
      <c r="A423" s="74" t="s">
        <v>43</v>
      </c>
      <c r="B423" s="27" t="s">
        <v>44</v>
      </c>
      <c r="C423" s="33">
        <v>0</v>
      </c>
      <c r="D423" s="33">
        <v>0</v>
      </c>
      <c r="E423" s="33">
        <v>0</v>
      </c>
      <c r="F423" s="33">
        <v>0</v>
      </c>
      <c r="G423" s="33">
        <v>0</v>
      </c>
      <c r="H423" s="33">
        <v>0</v>
      </c>
      <c r="I423" s="73">
        <v>0</v>
      </c>
    </row>
    <row r="424" spans="1:9" ht="16.5" customHeight="1">
      <c r="A424" s="71"/>
      <c r="B424" s="27"/>
      <c r="C424" s="33"/>
      <c r="D424" s="33"/>
      <c r="E424" s="33"/>
      <c r="F424" s="33"/>
      <c r="G424" s="33"/>
      <c r="H424" s="33"/>
      <c r="I424" s="73"/>
    </row>
    <row r="425" spans="1:9" ht="16.5" customHeight="1">
      <c r="A425" s="74" t="s">
        <v>45</v>
      </c>
      <c r="B425" s="27" t="s">
        <v>46</v>
      </c>
      <c r="C425" s="33">
        <v>0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73">
        <v>0</v>
      </c>
    </row>
    <row r="426" spans="1:9" ht="16.5" customHeight="1" thickBot="1">
      <c r="A426" s="71"/>
      <c r="B426" s="27"/>
      <c r="C426" s="93"/>
      <c r="D426" s="41"/>
      <c r="E426" s="33"/>
      <c r="F426" s="41"/>
      <c r="G426" s="41"/>
      <c r="H426" s="29"/>
      <c r="I426" s="52"/>
    </row>
    <row r="427" spans="1:9" ht="16.5" customHeight="1" thickTop="1" thickBot="1">
      <c r="A427" s="94"/>
      <c r="B427" s="95" t="s">
        <v>47</v>
      </c>
      <c r="C427" s="96">
        <f>SUM(C399:C425)</f>
        <v>0</v>
      </c>
      <c r="D427" s="97">
        <f>SUM(D399:D426)</f>
        <v>3</v>
      </c>
      <c r="E427" s="96">
        <f>SUM(E399:E426)</f>
        <v>0</v>
      </c>
      <c r="F427" s="97">
        <f>SUM(C427:E427)</f>
        <v>3</v>
      </c>
      <c r="G427" s="96">
        <f>SUM(G399:G426)</f>
        <v>0</v>
      </c>
      <c r="H427" s="98">
        <f>SUM(G427/D427*1000)</f>
        <v>0</v>
      </c>
      <c r="I427" s="99">
        <f>SUM(I399:I426)</f>
        <v>3</v>
      </c>
    </row>
    <row r="428" spans="1:9" ht="16.5" customHeight="1" thickTop="1">
      <c r="A428" s="26"/>
      <c r="B428" s="75"/>
      <c r="C428" s="76"/>
      <c r="D428" s="77"/>
      <c r="E428" s="76"/>
      <c r="F428" s="77"/>
      <c r="G428" s="76"/>
      <c r="H428" s="78"/>
      <c r="I428" s="79"/>
    </row>
    <row r="429" spans="1:9" ht="16.5" customHeight="1">
      <c r="A429" s="26"/>
      <c r="B429" s="80" t="s">
        <v>48</v>
      </c>
      <c r="C429" s="81">
        <v>4</v>
      </c>
      <c r="D429" s="54">
        <v>4</v>
      </c>
      <c r="E429" s="81">
        <v>0</v>
      </c>
      <c r="F429" s="54">
        <f>SUM(C429:E429)</f>
        <v>8</v>
      </c>
      <c r="G429" s="81">
        <v>3</v>
      </c>
      <c r="H429" s="54">
        <f>SUM(G429/D429*1000)</f>
        <v>750</v>
      </c>
      <c r="I429" s="82">
        <v>20</v>
      </c>
    </row>
    <row r="430" spans="1:9" ht="14.25" customHeight="1">
      <c r="A430" s="50"/>
      <c r="B430" s="51"/>
      <c r="C430" s="56"/>
      <c r="D430" s="56"/>
      <c r="E430" s="56"/>
      <c r="F430" s="56"/>
      <c r="G430" s="56"/>
      <c r="H430" s="56"/>
      <c r="I430" s="57"/>
    </row>
    <row r="431" spans="1:9" ht="14.25" customHeight="1">
      <c r="A431" s="50"/>
      <c r="B431" s="80" t="s">
        <v>49</v>
      </c>
      <c r="C431" s="81">
        <v>12</v>
      </c>
      <c r="D431" s="54">
        <v>3</v>
      </c>
      <c r="E431" s="81">
        <v>3</v>
      </c>
      <c r="F431" s="54">
        <f>SUM(C431:E431)</f>
        <v>18</v>
      </c>
      <c r="G431" s="81">
        <v>5</v>
      </c>
      <c r="H431" s="54">
        <f>SUM(G431/D431*1000)</f>
        <v>1666.6666666666667</v>
      </c>
      <c r="I431" s="82">
        <v>26</v>
      </c>
    </row>
    <row r="432" spans="1:9" ht="14.25" customHeight="1">
      <c r="A432" s="50"/>
      <c r="B432" s="51"/>
      <c r="C432" s="56"/>
      <c r="D432" s="56"/>
      <c r="E432" s="56"/>
      <c r="F432" s="56"/>
      <c r="G432" s="56"/>
      <c r="H432" s="56"/>
      <c r="I432" s="57"/>
    </row>
    <row r="433" spans="1:9" ht="14.25" customHeight="1">
      <c r="A433" s="50"/>
      <c r="B433" s="80" t="s">
        <v>50</v>
      </c>
      <c r="C433" s="81">
        <v>17</v>
      </c>
      <c r="D433" s="54">
        <v>3.5</v>
      </c>
      <c r="E433" s="81">
        <v>3</v>
      </c>
      <c r="F433" s="54">
        <f>SUM(C433:E433)</f>
        <v>23.5</v>
      </c>
      <c r="G433" s="81">
        <v>1</v>
      </c>
      <c r="H433" s="54">
        <f>SUM(G433/D433*1000)</f>
        <v>285.71428571428572</v>
      </c>
      <c r="I433" s="82">
        <v>30</v>
      </c>
    </row>
    <row r="434" spans="1:9" ht="14.25" customHeight="1">
      <c r="A434" s="50"/>
      <c r="B434" s="51"/>
      <c r="C434" s="56"/>
      <c r="D434" s="56"/>
      <c r="E434" s="56"/>
      <c r="F434" s="56"/>
      <c r="G434" s="56"/>
      <c r="H434" s="56"/>
      <c r="I434" s="57"/>
    </row>
    <row r="435" spans="1:9" ht="14.25" customHeight="1">
      <c r="A435" s="50"/>
      <c r="B435" s="80" t="s">
        <v>51</v>
      </c>
      <c r="C435" s="81">
        <v>18</v>
      </c>
      <c r="D435" s="54">
        <v>3.5</v>
      </c>
      <c r="E435" s="81">
        <v>3</v>
      </c>
      <c r="F435" s="54">
        <f>SUM(C435:E435)</f>
        <v>24.5</v>
      </c>
      <c r="G435" s="81">
        <v>2.5</v>
      </c>
      <c r="H435" s="54">
        <f>SUM(G435/D435*1000)</f>
        <v>714.28571428571433</v>
      </c>
      <c r="I435" s="82">
        <v>29</v>
      </c>
    </row>
    <row r="436" spans="1:9" ht="14.25" customHeight="1" thickBot="1">
      <c r="A436" s="59"/>
      <c r="B436" s="60"/>
      <c r="C436" s="61"/>
      <c r="D436" s="61"/>
      <c r="E436" s="61"/>
      <c r="F436" s="61"/>
      <c r="G436" s="61"/>
      <c r="H436" s="61"/>
      <c r="I436" s="62"/>
    </row>
    <row r="437" spans="1:9" ht="14.25" customHeight="1" thickTop="1">
      <c r="B437" s="63" t="s">
        <v>52</v>
      </c>
      <c r="G437" s="90"/>
      <c r="H437" s="90"/>
      <c r="I437" s="90"/>
    </row>
    <row r="438" spans="1:9" ht="14.25" customHeight="1">
      <c r="B438" s="63"/>
      <c r="G438" s="90"/>
      <c r="H438" s="64"/>
      <c r="I438" s="90"/>
    </row>
    <row r="439" spans="1:9" ht="14.25" customHeight="1">
      <c r="B439" s="6"/>
    </row>
    <row r="441" spans="1:9" ht="14.2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4.2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4.2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4.25" customHeight="1">
      <c r="A444" s="91" t="s">
        <v>86</v>
      </c>
      <c r="B444" s="92"/>
      <c r="C444" s="92"/>
      <c r="D444" s="92"/>
      <c r="E444" s="92"/>
      <c r="F444" s="92"/>
      <c r="G444" s="92"/>
      <c r="H444" s="92"/>
      <c r="I444" s="92"/>
    </row>
    <row r="445" spans="1:9" ht="14.2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4.25" customHeight="1">
      <c r="C446" s="2" t="s">
        <v>87</v>
      </c>
      <c r="D446" s="3" t="s">
        <v>1</v>
      </c>
      <c r="E446" s="4"/>
      <c r="F446" s="4"/>
    </row>
    <row r="447" spans="1:9" ht="14.25" customHeight="1">
      <c r="D447" s="4" t="s">
        <v>88</v>
      </c>
      <c r="E447" s="4"/>
      <c r="F447" s="4"/>
    </row>
    <row r="448" spans="1:9" ht="14.25" customHeight="1">
      <c r="D448" s="4" t="s">
        <v>3</v>
      </c>
      <c r="E448" s="4" t="s">
        <v>4</v>
      </c>
      <c r="F448" s="4"/>
    </row>
    <row r="449" spans="1:9" ht="14.25" customHeight="1" thickBot="1">
      <c r="A449" s="5"/>
      <c r="B449" s="5"/>
      <c r="C449" s="5"/>
      <c r="D449" s="6"/>
      <c r="E449" s="6"/>
      <c r="F449" s="6"/>
      <c r="G449" s="6"/>
      <c r="H449" s="6"/>
      <c r="I449" s="6"/>
    </row>
    <row r="450" spans="1:9" ht="16.5" customHeight="1" thickTop="1">
      <c r="A450" s="7"/>
      <c r="B450" s="8"/>
      <c r="C450" s="9" t="s">
        <v>5</v>
      </c>
      <c r="D450" s="10"/>
      <c r="E450" s="11"/>
      <c r="F450" s="8" t="s">
        <v>6</v>
      </c>
      <c r="G450" s="12" t="s">
        <v>7</v>
      </c>
      <c r="H450" s="8" t="s">
        <v>8</v>
      </c>
      <c r="I450" s="13" t="s">
        <v>9</v>
      </c>
    </row>
    <row r="451" spans="1:9" ht="16.5" customHeight="1">
      <c r="A451" s="14" t="s">
        <v>10</v>
      </c>
      <c r="B451" s="15" t="s">
        <v>11</v>
      </c>
      <c r="C451" s="16" t="s">
        <v>12</v>
      </c>
      <c r="D451" s="15" t="s">
        <v>13</v>
      </c>
      <c r="E451" s="16" t="s">
        <v>14</v>
      </c>
      <c r="F451" s="15" t="s">
        <v>15</v>
      </c>
      <c r="G451" s="16" t="s">
        <v>56</v>
      </c>
      <c r="H451" s="15" t="s">
        <v>7</v>
      </c>
      <c r="I451" s="17" t="s">
        <v>17</v>
      </c>
    </row>
    <row r="452" spans="1:9" ht="16.5" customHeight="1">
      <c r="A452" s="18"/>
      <c r="B452" s="19"/>
      <c r="C452" s="20"/>
      <c r="D452" s="19"/>
      <c r="E452" s="20"/>
      <c r="F452" s="19"/>
      <c r="G452" s="20"/>
      <c r="H452" s="19" t="s">
        <v>18</v>
      </c>
      <c r="I452" s="21" t="s">
        <v>19</v>
      </c>
    </row>
    <row r="453" spans="1:9" ht="16.5" customHeight="1">
      <c r="A453" s="69"/>
      <c r="B453" s="23"/>
      <c r="C453" s="23"/>
      <c r="D453" s="23"/>
      <c r="E453" s="23"/>
      <c r="F453" s="23"/>
      <c r="G453" s="23"/>
      <c r="H453" s="23"/>
      <c r="I453" s="70"/>
    </row>
    <row r="454" spans="1:9" ht="16.5" customHeight="1">
      <c r="A454" s="71">
        <v>1</v>
      </c>
      <c r="B454" s="27" t="s">
        <v>20</v>
      </c>
      <c r="C454" s="33">
        <v>279</v>
      </c>
      <c r="D454" s="33">
        <v>93</v>
      </c>
      <c r="E454" s="33">
        <v>5</v>
      </c>
      <c r="F454" s="29">
        <f>SUM(C454:E454)</f>
        <v>377</v>
      </c>
      <c r="G454" s="33">
        <v>116</v>
      </c>
      <c r="H454" s="33">
        <f>SUM(G454/D454*1000)</f>
        <v>1247.3118279569892</v>
      </c>
      <c r="I454" s="73">
        <v>528</v>
      </c>
    </row>
    <row r="455" spans="1:9" ht="16.5" customHeight="1">
      <c r="A455" s="71"/>
      <c r="B455" s="27"/>
      <c r="C455" s="29"/>
      <c r="D455" s="29"/>
      <c r="E455" s="29"/>
      <c r="F455" s="29"/>
      <c r="G455" s="29"/>
      <c r="H455" s="29"/>
      <c r="I455" s="72"/>
    </row>
    <row r="456" spans="1:9" ht="16.5" customHeight="1">
      <c r="A456" s="71" t="s">
        <v>21</v>
      </c>
      <c r="B456" s="27" t="s">
        <v>89</v>
      </c>
      <c r="C456" s="33">
        <v>7</v>
      </c>
      <c r="D456" s="33">
        <v>35</v>
      </c>
      <c r="E456" s="33">
        <v>20</v>
      </c>
      <c r="F456" s="29">
        <f>SUM(C456:E456)</f>
        <v>62</v>
      </c>
      <c r="G456" s="33">
        <v>10</v>
      </c>
      <c r="H456" s="29">
        <f>SUM(G456/D456*1000)</f>
        <v>285.71428571428572</v>
      </c>
      <c r="I456" s="73">
        <v>126</v>
      </c>
    </row>
    <row r="457" spans="1:9" ht="16.5" customHeight="1">
      <c r="A457" s="71"/>
      <c r="B457" s="27"/>
      <c r="C457" s="29"/>
      <c r="D457" s="29"/>
      <c r="E457" s="29"/>
      <c r="F457" s="29"/>
      <c r="G457" s="29"/>
      <c r="H457" s="29"/>
      <c r="I457" s="72"/>
    </row>
    <row r="458" spans="1:9" ht="16.5" customHeight="1">
      <c r="A458" s="71" t="s">
        <v>23</v>
      </c>
      <c r="B458" s="27" t="s">
        <v>90</v>
      </c>
      <c r="C458" s="33">
        <v>198</v>
      </c>
      <c r="D458" s="29">
        <v>165</v>
      </c>
      <c r="E458" s="33">
        <v>73</v>
      </c>
      <c r="F458" s="29">
        <f>SUM(C458:E458)</f>
        <v>436</v>
      </c>
      <c r="G458" s="29">
        <v>708</v>
      </c>
      <c r="H458" s="29">
        <f>SUM(G458/D458*1000)</f>
        <v>4290.909090909091</v>
      </c>
      <c r="I458" s="73">
        <v>652</v>
      </c>
    </row>
    <row r="459" spans="1:9" ht="16.5" customHeight="1">
      <c r="A459" s="71"/>
      <c r="B459" s="27"/>
      <c r="C459" s="29"/>
      <c r="D459" s="29"/>
      <c r="E459" s="29"/>
      <c r="F459" s="29"/>
      <c r="G459" s="29"/>
      <c r="H459" s="29"/>
      <c r="I459" s="72"/>
    </row>
    <row r="460" spans="1:9" ht="16.5" customHeight="1">
      <c r="A460" s="71" t="s">
        <v>25</v>
      </c>
      <c r="B460" s="27" t="s">
        <v>59</v>
      </c>
      <c r="C460" s="33">
        <v>132</v>
      </c>
      <c r="D460" s="33">
        <v>608</v>
      </c>
      <c r="E460" s="33">
        <v>975</v>
      </c>
      <c r="F460" s="29">
        <f>SUM(C460:E460)</f>
        <v>1715</v>
      </c>
      <c r="G460" s="33">
        <v>106</v>
      </c>
      <c r="H460" s="29">
        <f>SUM(G460/D460*1000)</f>
        <v>174.34210526315789</v>
      </c>
      <c r="I460" s="108">
        <v>1398</v>
      </c>
    </row>
    <row r="461" spans="1:9" ht="16.5" customHeight="1">
      <c r="A461" s="71"/>
      <c r="B461" s="27"/>
      <c r="C461" s="33"/>
      <c r="D461" s="33"/>
      <c r="E461" s="33"/>
      <c r="F461" s="33"/>
      <c r="G461" s="33"/>
      <c r="H461" s="33"/>
      <c r="I461" s="73"/>
    </row>
    <row r="462" spans="1:9" ht="16.5" customHeight="1">
      <c r="A462" s="71" t="s">
        <v>27</v>
      </c>
      <c r="B462" s="27" t="s">
        <v>60</v>
      </c>
      <c r="C462" s="29">
        <v>17</v>
      </c>
      <c r="D462" s="29">
        <v>37</v>
      </c>
      <c r="E462" s="33">
        <v>23</v>
      </c>
      <c r="F462" s="29">
        <f>SUM(C462:E462)</f>
        <v>77</v>
      </c>
      <c r="G462" s="29">
        <v>7</v>
      </c>
      <c r="H462" s="29">
        <f>SUM(G462/D462*1000)</f>
        <v>189.18918918918919</v>
      </c>
      <c r="I462" s="73">
        <v>103</v>
      </c>
    </row>
    <row r="463" spans="1:9" ht="16.5" customHeight="1">
      <c r="A463" s="71"/>
      <c r="B463" s="27"/>
      <c r="C463" s="29"/>
      <c r="D463" s="29"/>
      <c r="E463" s="33"/>
      <c r="F463" s="29"/>
      <c r="G463" s="33"/>
      <c r="H463" s="33"/>
      <c r="I463" s="72"/>
    </row>
    <row r="464" spans="1:9" ht="16.5" customHeight="1">
      <c r="A464" s="71" t="s">
        <v>29</v>
      </c>
      <c r="B464" s="27" t="s">
        <v>30</v>
      </c>
      <c r="C464" s="33">
        <v>19</v>
      </c>
      <c r="D464" s="33">
        <v>0</v>
      </c>
      <c r="E464" s="33">
        <v>0</v>
      </c>
      <c r="F464" s="29">
        <f>SUM(C464:E464)</f>
        <v>19</v>
      </c>
      <c r="G464" s="33">
        <v>0</v>
      </c>
      <c r="H464" s="29">
        <v>0</v>
      </c>
      <c r="I464" s="73">
        <v>22</v>
      </c>
    </row>
    <row r="465" spans="1:9" ht="16.5" customHeight="1">
      <c r="A465" s="71"/>
      <c r="B465" s="27"/>
      <c r="C465" s="29"/>
      <c r="D465" s="29"/>
      <c r="E465" s="29"/>
      <c r="F465" s="29"/>
      <c r="G465" s="29"/>
      <c r="H465" s="29"/>
      <c r="I465" s="73"/>
    </row>
    <row r="466" spans="1:9" ht="16.5" customHeight="1">
      <c r="A466" s="71" t="s">
        <v>31</v>
      </c>
      <c r="B466" s="27" t="s">
        <v>32</v>
      </c>
      <c r="C466" s="33">
        <v>7</v>
      </c>
      <c r="D466" s="33">
        <v>122</v>
      </c>
      <c r="E466" s="33">
        <v>20</v>
      </c>
      <c r="F466" s="29">
        <f>SUM(C466:E466)</f>
        <v>149</v>
      </c>
      <c r="G466" s="33">
        <v>298</v>
      </c>
      <c r="H466" s="29">
        <f>SUM(G466/D466*1000)</f>
        <v>2442.622950819672</v>
      </c>
      <c r="I466" s="73">
        <v>236</v>
      </c>
    </row>
    <row r="467" spans="1:9" ht="16.5" customHeight="1">
      <c r="A467" s="71"/>
      <c r="B467" s="27"/>
      <c r="C467" s="33"/>
      <c r="D467" s="33"/>
      <c r="E467" s="33"/>
      <c r="F467" s="33"/>
      <c r="G467" s="33"/>
      <c r="H467" s="33"/>
      <c r="I467" s="73"/>
    </row>
    <row r="468" spans="1:9" ht="16.5" customHeight="1">
      <c r="A468" s="71" t="s">
        <v>33</v>
      </c>
      <c r="B468" s="27" t="s">
        <v>91</v>
      </c>
      <c r="C468" s="33">
        <v>0</v>
      </c>
      <c r="D468" s="33">
        <v>11</v>
      </c>
      <c r="E468" s="33">
        <v>1</v>
      </c>
      <c r="F468" s="29">
        <f>SUM(C468:E468)</f>
        <v>12</v>
      </c>
      <c r="G468" s="33">
        <v>17</v>
      </c>
      <c r="H468" s="29">
        <f>SUM(G468/D468*1000)</f>
        <v>1545.4545454545455</v>
      </c>
      <c r="I468" s="73">
        <v>47</v>
      </c>
    </row>
    <row r="469" spans="1:9" ht="16.5" customHeight="1">
      <c r="A469" s="71"/>
      <c r="B469" s="27"/>
      <c r="C469" s="33"/>
      <c r="D469" s="33"/>
      <c r="E469" s="33"/>
      <c r="F469" s="33"/>
      <c r="G469" s="33"/>
      <c r="H469" s="33"/>
      <c r="I469" s="73"/>
    </row>
    <row r="470" spans="1:9" ht="16.5" customHeight="1">
      <c r="A470" s="71" t="s">
        <v>35</v>
      </c>
      <c r="B470" s="27" t="s">
        <v>36</v>
      </c>
      <c r="C470" s="33">
        <v>0</v>
      </c>
      <c r="D470" s="33">
        <v>0</v>
      </c>
      <c r="E470" s="33">
        <v>0</v>
      </c>
      <c r="F470" s="29">
        <f>SUM(C470:E470)</f>
        <v>0</v>
      </c>
      <c r="G470" s="33">
        <v>0</v>
      </c>
      <c r="H470" s="29">
        <v>0</v>
      </c>
      <c r="I470" s="73">
        <v>0</v>
      </c>
    </row>
    <row r="471" spans="1:9" ht="16.5" customHeight="1">
      <c r="A471" s="71"/>
      <c r="B471" s="27"/>
      <c r="C471" s="33"/>
      <c r="D471" s="33"/>
      <c r="E471" s="33"/>
      <c r="F471" s="33"/>
      <c r="G471" s="33"/>
      <c r="H471" s="33"/>
      <c r="I471" s="72"/>
    </row>
    <row r="472" spans="1:9" ht="16.5" customHeight="1">
      <c r="A472" s="71" t="s">
        <v>37</v>
      </c>
      <c r="B472" s="27" t="s">
        <v>38</v>
      </c>
      <c r="C472" s="33">
        <v>0</v>
      </c>
      <c r="D472" s="33">
        <v>0</v>
      </c>
      <c r="E472" s="33">
        <v>0</v>
      </c>
      <c r="F472" s="29">
        <f>SUM(C472:E472)</f>
        <v>0</v>
      </c>
      <c r="G472" s="33">
        <v>0</v>
      </c>
      <c r="H472" s="29">
        <v>0</v>
      </c>
      <c r="I472" s="73">
        <v>0</v>
      </c>
    </row>
    <row r="473" spans="1:9" ht="16.5" customHeight="1">
      <c r="A473" s="71"/>
      <c r="B473" s="27"/>
      <c r="C473" s="29"/>
      <c r="D473" s="29"/>
      <c r="E473" s="29"/>
      <c r="F473" s="29"/>
      <c r="G473" s="29"/>
      <c r="H473" s="29"/>
      <c r="I473" s="52"/>
    </row>
    <row r="474" spans="1:9" ht="16.5" customHeight="1">
      <c r="A474" s="71" t="s">
        <v>39</v>
      </c>
      <c r="B474" s="27" t="s">
        <v>92</v>
      </c>
      <c r="C474" s="33">
        <v>0</v>
      </c>
      <c r="D474" s="33">
        <v>0</v>
      </c>
      <c r="E474" s="33">
        <v>0</v>
      </c>
      <c r="F474" s="29">
        <v>0</v>
      </c>
      <c r="G474" s="33">
        <v>0</v>
      </c>
      <c r="H474" s="33">
        <v>0</v>
      </c>
      <c r="I474" s="73">
        <v>0</v>
      </c>
    </row>
    <row r="475" spans="1:9" ht="16.5" customHeight="1">
      <c r="A475" s="71"/>
      <c r="B475" s="27"/>
      <c r="C475" s="41"/>
      <c r="D475" s="41"/>
      <c r="E475" s="41"/>
      <c r="F475" s="41"/>
      <c r="G475" s="41"/>
      <c r="H475" s="41"/>
      <c r="I475" s="73"/>
    </row>
    <row r="476" spans="1:9" ht="16.5" customHeight="1">
      <c r="A476" s="71" t="s">
        <v>41</v>
      </c>
      <c r="B476" s="27" t="s">
        <v>93</v>
      </c>
      <c r="C476" s="33">
        <v>0</v>
      </c>
      <c r="D476" s="85">
        <v>0</v>
      </c>
      <c r="E476" s="33">
        <v>0</v>
      </c>
      <c r="F476" s="29">
        <f>SUM(C476:E476)</f>
        <v>0</v>
      </c>
      <c r="G476" s="33">
        <v>0</v>
      </c>
      <c r="H476" s="29">
        <v>0</v>
      </c>
      <c r="I476" s="73">
        <v>0</v>
      </c>
    </row>
    <row r="477" spans="1:9" ht="16.5" customHeight="1">
      <c r="A477" s="71"/>
      <c r="B477" s="27"/>
      <c r="C477" s="33"/>
      <c r="D477" s="85"/>
      <c r="E477" s="33"/>
      <c r="F477" s="29"/>
      <c r="G477" s="33"/>
      <c r="H477" s="29"/>
      <c r="I477" s="73"/>
    </row>
    <row r="478" spans="1:9" ht="16.5" customHeight="1">
      <c r="A478" s="74" t="s">
        <v>43</v>
      </c>
      <c r="B478" s="27" t="s">
        <v>44</v>
      </c>
      <c r="C478" s="33">
        <v>0</v>
      </c>
      <c r="D478" s="33">
        <v>0</v>
      </c>
      <c r="E478" s="33">
        <v>0</v>
      </c>
      <c r="F478" s="29">
        <f>SUM(C478:E478)</f>
        <v>0</v>
      </c>
      <c r="G478" s="33">
        <v>0</v>
      </c>
      <c r="H478" s="29">
        <v>0</v>
      </c>
      <c r="I478" s="73">
        <v>0</v>
      </c>
    </row>
    <row r="479" spans="1:9" ht="16.5" customHeight="1">
      <c r="A479" s="71"/>
      <c r="B479" s="27"/>
      <c r="C479" s="33"/>
      <c r="D479" s="33"/>
      <c r="E479" s="33"/>
      <c r="F479" s="33"/>
      <c r="G479" s="33"/>
      <c r="H479" s="29"/>
      <c r="I479" s="73"/>
    </row>
    <row r="480" spans="1:9" ht="16.5" customHeight="1">
      <c r="A480" s="71" t="s">
        <v>43</v>
      </c>
      <c r="B480" s="27" t="s">
        <v>46</v>
      </c>
      <c r="C480" s="33">
        <v>0</v>
      </c>
      <c r="D480" s="33">
        <v>0</v>
      </c>
      <c r="E480" s="33">
        <v>0</v>
      </c>
      <c r="F480" s="29">
        <f>SUM(C480:E480)</f>
        <v>0</v>
      </c>
      <c r="G480" s="33">
        <v>0</v>
      </c>
      <c r="H480" s="29">
        <v>0</v>
      </c>
      <c r="I480" s="73">
        <v>0</v>
      </c>
    </row>
    <row r="481" spans="1:9" ht="16.5" customHeight="1" thickBot="1">
      <c r="A481" s="71"/>
      <c r="B481" s="27"/>
      <c r="C481" s="41"/>
      <c r="D481" s="41"/>
      <c r="E481" s="41"/>
      <c r="F481" s="41"/>
      <c r="G481" s="41"/>
      <c r="H481" s="29"/>
      <c r="I481" s="52"/>
    </row>
    <row r="482" spans="1:9" ht="16.5" customHeight="1" thickTop="1" thickBot="1">
      <c r="A482" s="94"/>
      <c r="B482" s="95" t="s">
        <v>47</v>
      </c>
      <c r="C482" s="96">
        <f>SUM(C454:C480)</f>
        <v>659</v>
      </c>
      <c r="D482" s="97">
        <f>SUM(D454:D480)</f>
        <v>1071</v>
      </c>
      <c r="E482" s="96">
        <f>SUM(E454:E480)</f>
        <v>1117</v>
      </c>
      <c r="F482" s="97">
        <f>SUM(F454:F480)</f>
        <v>2847</v>
      </c>
      <c r="G482" s="96">
        <f>SUM(G454:G480)</f>
        <v>1262</v>
      </c>
      <c r="H482" s="98">
        <f>SUM(G482/D482*1000)</f>
        <v>1178.3380018674136</v>
      </c>
      <c r="I482" s="99">
        <f>SUM(I454:I480)</f>
        <v>3112</v>
      </c>
    </row>
    <row r="483" spans="1:9" ht="16.5" customHeight="1" thickTop="1">
      <c r="A483" s="26"/>
      <c r="B483" s="75"/>
      <c r="C483" s="76"/>
      <c r="D483" s="77"/>
      <c r="E483" s="76"/>
      <c r="F483" s="77"/>
      <c r="G483" s="76"/>
      <c r="H483" s="78"/>
      <c r="I483" s="79"/>
    </row>
    <row r="484" spans="1:9" ht="16.5" customHeight="1">
      <c r="A484" s="26"/>
      <c r="B484" s="80" t="s">
        <v>48</v>
      </c>
      <c r="C484" s="81">
        <v>756</v>
      </c>
      <c r="D484" s="54">
        <v>1467</v>
      </c>
      <c r="E484" s="81">
        <v>1136</v>
      </c>
      <c r="F484" s="54">
        <f>SUM(C484:E484)</f>
        <v>3359</v>
      </c>
      <c r="G484" s="81">
        <v>1238</v>
      </c>
      <c r="H484" s="54">
        <f>SUM(G484/D484*1000)</f>
        <v>843.89911383776416</v>
      </c>
      <c r="I484" s="82">
        <v>3560</v>
      </c>
    </row>
    <row r="485" spans="1:9" ht="14.25" customHeight="1">
      <c r="A485" s="50"/>
      <c r="B485" s="51"/>
      <c r="C485" s="56"/>
      <c r="D485" s="56"/>
      <c r="E485" s="56"/>
      <c r="F485" s="56"/>
      <c r="G485" s="56"/>
      <c r="H485" s="56"/>
      <c r="I485" s="57"/>
    </row>
    <row r="486" spans="1:9" ht="14.25" customHeight="1">
      <c r="A486" s="50"/>
      <c r="B486" s="80">
        <v>2009</v>
      </c>
      <c r="C486" s="81">
        <v>914</v>
      </c>
      <c r="D486" s="54">
        <v>1490.5</v>
      </c>
      <c r="E486" s="81">
        <v>1592.5</v>
      </c>
      <c r="F486" s="54">
        <f>SUM(C486:E486)</f>
        <v>3997</v>
      </c>
      <c r="G486" s="81">
        <v>714.5</v>
      </c>
      <c r="H486" s="54">
        <f>SUM(G486/D486*1000)</f>
        <v>479.36933914793696</v>
      </c>
      <c r="I486" s="82">
        <v>4150</v>
      </c>
    </row>
    <row r="487" spans="1:9" ht="14.25" customHeight="1">
      <c r="A487" s="50"/>
      <c r="B487" s="51"/>
      <c r="C487" s="56"/>
      <c r="D487" s="56"/>
      <c r="E487" s="56"/>
      <c r="F487" s="56"/>
      <c r="G487" s="56"/>
      <c r="H487" s="56"/>
      <c r="I487" s="57"/>
    </row>
    <row r="488" spans="1:9" ht="14.25" customHeight="1">
      <c r="A488" s="50"/>
      <c r="B488" s="80" t="s">
        <v>50</v>
      </c>
      <c r="C488" s="81">
        <v>941.5</v>
      </c>
      <c r="D488" s="54">
        <v>1515</v>
      </c>
      <c r="E488" s="81">
        <v>1559.5</v>
      </c>
      <c r="F488" s="54">
        <f>SUM(C488:E488)</f>
        <v>4016</v>
      </c>
      <c r="G488" s="81">
        <v>766.5</v>
      </c>
      <c r="H488" s="54">
        <f>SUM(G488/D488*1000)</f>
        <v>505.94059405940595</v>
      </c>
      <c r="I488" s="82">
        <v>4672</v>
      </c>
    </row>
    <row r="489" spans="1:9" ht="14.25" customHeight="1">
      <c r="A489" s="50"/>
      <c r="B489" s="51"/>
      <c r="C489" s="56"/>
      <c r="D489" s="56"/>
      <c r="E489" s="56"/>
      <c r="F489" s="56"/>
      <c r="G489" s="56"/>
      <c r="H489" s="56"/>
      <c r="I489" s="57"/>
    </row>
    <row r="490" spans="1:9" ht="14.25" customHeight="1">
      <c r="A490" s="50"/>
      <c r="B490" s="80" t="s">
        <v>51</v>
      </c>
      <c r="C490" s="81">
        <v>1036</v>
      </c>
      <c r="D490" s="54">
        <v>1623.5</v>
      </c>
      <c r="E490" s="81">
        <v>1330</v>
      </c>
      <c r="F490" s="54">
        <f>SUM(C490:E490)</f>
        <v>3989.5</v>
      </c>
      <c r="G490" s="81">
        <v>1097.5</v>
      </c>
      <c r="H490" s="54">
        <f>SUM(G490/D490*1000)</f>
        <v>676.0086233446259</v>
      </c>
      <c r="I490" s="82">
        <v>4791</v>
      </c>
    </row>
    <row r="491" spans="1:9" ht="14.25" customHeight="1" thickBot="1">
      <c r="A491" s="59"/>
      <c r="B491" s="60"/>
      <c r="C491" s="61"/>
      <c r="D491" s="61"/>
      <c r="E491" s="61"/>
      <c r="F491" s="61"/>
      <c r="G491" s="61"/>
      <c r="H491" s="61"/>
      <c r="I491" s="62"/>
    </row>
    <row r="492" spans="1:9" ht="14.25" customHeight="1" thickTop="1">
      <c r="B492" s="63" t="s">
        <v>52</v>
      </c>
      <c r="G492" s="90"/>
      <c r="H492" s="90"/>
      <c r="I492" s="90"/>
    </row>
    <row r="493" spans="1:9" ht="14.25" customHeight="1">
      <c r="B493" s="63"/>
      <c r="G493" s="90"/>
      <c r="H493" s="64"/>
      <c r="I493" s="90"/>
    </row>
    <row r="494" spans="1:9" ht="14.25" customHeight="1">
      <c r="B494" s="6"/>
    </row>
    <row r="496" spans="1:9" ht="14.2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4.2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4.2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4.25" customHeight="1">
      <c r="A499" s="91" t="s">
        <v>94</v>
      </c>
      <c r="B499" s="92"/>
      <c r="C499" s="92"/>
      <c r="D499" s="92"/>
      <c r="E499" s="92"/>
      <c r="F499" s="92"/>
      <c r="G499" s="92"/>
      <c r="H499" s="92"/>
      <c r="I499" s="92"/>
    </row>
    <row r="500" spans="1:9" ht="14.2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4.25" customHeight="1">
      <c r="C501" s="2" t="s">
        <v>95</v>
      </c>
      <c r="D501" s="3" t="s">
        <v>1</v>
      </c>
      <c r="E501" s="4"/>
      <c r="F501" s="4"/>
    </row>
    <row r="502" spans="1:9" ht="14.25" customHeight="1">
      <c r="D502" s="4" t="s">
        <v>96</v>
      </c>
      <c r="E502" s="4"/>
      <c r="F502" s="4"/>
    </row>
    <row r="503" spans="1:9" ht="14.25" customHeight="1">
      <c r="D503" s="4" t="s">
        <v>3</v>
      </c>
      <c r="E503" s="4" t="s">
        <v>4</v>
      </c>
      <c r="F503" s="4"/>
    </row>
    <row r="504" spans="1:9" ht="14.25" customHeight="1" thickBot="1">
      <c r="A504" s="5"/>
      <c r="B504" s="5"/>
      <c r="C504" s="5"/>
      <c r="D504" s="6"/>
      <c r="E504" s="6"/>
      <c r="F504" s="6"/>
      <c r="G504" s="6"/>
      <c r="H504" s="6"/>
      <c r="I504" s="6"/>
    </row>
    <row r="505" spans="1:9" ht="16.5" customHeight="1" thickTop="1">
      <c r="A505" s="7"/>
      <c r="B505" s="8"/>
      <c r="C505" s="9" t="s">
        <v>5</v>
      </c>
      <c r="D505" s="10"/>
      <c r="E505" s="11"/>
      <c r="F505" s="8" t="s">
        <v>6</v>
      </c>
      <c r="G505" s="12" t="s">
        <v>7</v>
      </c>
      <c r="H505" s="8" t="s">
        <v>8</v>
      </c>
      <c r="I505" s="13" t="s">
        <v>9</v>
      </c>
    </row>
    <row r="506" spans="1:9" ht="16.5" customHeight="1">
      <c r="A506" s="14" t="s">
        <v>10</v>
      </c>
      <c r="B506" s="15" t="s">
        <v>11</v>
      </c>
      <c r="C506" s="16" t="s">
        <v>12</v>
      </c>
      <c r="D506" s="15" t="s">
        <v>13</v>
      </c>
      <c r="E506" s="16" t="s">
        <v>14</v>
      </c>
      <c r="F506" s="15" t="s">
        <v>15</v>
      </c>
      <c r="G506" s="16" t="s">
        <v>56</v>
      </c>
      <c r="H506" s="15" t="s">
        <v>7</v>
      </c>
      <c r="I506" s="17" t="s">
        <v>17</v>
      </c>
    </row>
    <row r="507" spans="1:9" ht="16.5" customHeight="1">
      <c r="A507" s="18"/>
      <c r="B507" s="19"/>
      <c r="C507" s="20"/>
      <c r="D507" s="19"/>
      <c r="E507" s="20"/>
      <c r="F507" s="19"/>
      <c r="G507" s="20"/>
      <c r="H507" s="19" t="s">
        <v>18</v>
      </c>
      <c r="I507" s="21" t="s">
        <v>19</v>
      </c>
    </row>
    <row r="508" spans="1:9" ht="16.5" customHeight="1">
      <c r="A508" s="69"/>
      <c r="B508" s="23"/>
      <c r="C508" s="23"/>
      <c r="D508" s="23"/>
      <c r="E508" s="23"/>
      <c r="F508" s="23"/>
      <c r="G508" s="23"/>
      <c r="H508" s="23"/>
      <c r="I508" s="70"/>
    </row>
    <row r="509" spans="1:9" ht="16.5" customHeight="1">
      <c r="A509" s="71">
        <v>1</v>
      </c>
      <c r="B509" s="27" t="s">
        <v>20</v>
      </c>
      <c r="C509" s="33">
        <v>0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73">
        <v>0</v>
      </c>
    </row>
    <row r="510" spans="1:9" ht="16.5" customHeight="1">
      <c r="A510" s="71"/>
      <c r="B510" s="27"/>
      <c r="C510" s="29"/>
      <c r="D510" s="29"/>
      <c r="E510" s="29"/>
      <c r="F510" s="29"/>
      <c r="G510" s="29"/>
      <c r="H510" s="29"/>
      <c r="I510" s="72"/>
    </row>
    <row r="511" spans="1:9" ht="16.5" customHeight="1">
      <c r="A511" s="71" t="s">
        <v>21</v>
      </c>
      <c r="B511" s="27" t="s">
        <v>97</v>
      </c>
      <c r="C511" s="33">
        <v>0</v>
      </c>
      <c r="D511" s="33">
        <v>0</v>
      </c>
      <c r="E511" s="33">
        <v>0</v>
      </c>
      <c r="F511" s="33">
        <f>SUM(C511:E511)</f>
        <v>0</v>
      </c>
      <c r="G511" s="33">
        <v>0</v>
      </c>
      <c r="H511" s="33">
        <v>0</v>
      </c>
      <c r="I511" s="73">
        <v>0</v>
      </c>
    </row>
    <row r="512" spans="1:9" ht="16.5" customHeight="1">
      <c r="A512" s="71"/>
      <c r="B512" s="27"/>
      <c r="C512" s="29"/>
      <c r="D512" s="29"/>
      <c r="E512" s="29"/>
      <c r="F512" s="29"/>
      <c r="G512" s="29"/>
      <c r="H512" s="29"/>
      <c r="I512" s="72"/>
    </row>
    <row r="513" spans="1:9" ht="16.5" customHeight="1">
      <c r="A513" s="71" t="s">
        <v>23</v>
      </c>
      <c r="B513" s="27" t="s">
        <v>90</v>
      </c>
      <c r="C513" s="33">
        <v>0</v>
      </c>
      <c r="D513" s="33">
        <v>0</v>
      </c>
      <c r="E513" s="33">
        <v>0</v>
      </c>
      <c r="F513" s="29">
        <f>SUM(C513:E513)</f>
        <v>0</v>
      </c>
      <c r="G513" s="33">
        <v>0</v>
      </c>
      <c r="H513" s="33">
        <v>0</v>
      </c>
      <c r="I513" s="73">
        <v>0</v>
      </c>
    </row>
    <row r="514" spans="1:9" ht="16.5" customHeight="1">
      <c r="A514" s="71"/>
      <c r="B514" s="27"/>
      <c r="C514" s="29"/>
      <c r="D514" s="29"/>
      <c r="E514" s="29"/>
      <c r="F514" s="29"/>
      <c r="G514" s="29"/>
      <c r="H514" s="29"/>
      <c r="I514" s="72"/>
    </row>
    <row r="515" spans="1:9" ht="16.5" customHeight="1">
      <c r="A515" s="71" t="s">
        <v>25</v>
      </c>
      <c r="B515" s="27" t="s">
        <v>59</v>
      </c>
      <c r="C515" s="33">
        <v>0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73">
        <v>0</v>
      </c>
    </row>
    <row r="516" spans="1:9" ht="16.5" customHeight="1">
      <c r="A516" s="71"/>
      <c r="B516" s="27"/>
      <c r="C516" s="33"/>
      <c r="D516" s="33"/>
      <c r="E516" s="33"/>
      <c r="F516" s="33"/>
      <c r="G516" s="33"/>
      <c r="H516" s="33"/>
      <c r="I516" s="73"/>
    </row>
    <row r="517" spans="1:9" ht="16.5" customHeight="1">
      <c r="A517" s="71" t="s">
        <v>27</v>
      </c>
      <c r="B517" s="27" t="s">
        <v>60</v>
      </c>
      <c r="C517" s="33">
        <v>0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73">
        <v>0</v>
      </c>
    </row>
    <row r="518" spans="1:9" ht="16.5" customHeight="1">
      <c r="A518" s="71"/>
      <c r="B518" s="27"/>
      <c r="C518" s="29"/>
      <c r="D518" s="29"/>
      <c r="E518" s="33"/>
      <c r="F518" s="29"/>
      <c r="G518" s="33"/>
      <c r="H518" s="33"/>
      <c r="I518" s="72"/>
    </row>
    <row r="519" spans="1:9" ht="16.5" customHeight="1">
      <c r="A519" s="71" t="s">
        <v>29</v>
      </c>
      <c r="B519" s="27" t="s">
        <v>30</v>
      </c>
      <c r="C519" s="33">
        <v>0</v>
      </c>
      <c r="D519" s="33">
        <v>0</v>
      </c>
      <c r="E519" s="33">
        <v>0</v>
      </c>
      <c r="F519" s="29">
        <f>SUM(C519:E519)</f>
        <v>0</v>
      </c>
      <c r="G519" s="33">
        <v>0</v>
      </c>
      <c r="H519" s="33">
        <v>0</v>
      </c>
      <c r="I519" s="73">
        <v>0</v>
      </c>
    </row>
    <row r="520" spans="1:9" ht="16.5" customHeight="1">
      <c r="A520" s="71"/>
      <c r="B520" s="27"/>
      <c r="C520" s="29"/>
      <c r="D520" s="29"/>
      <c r="E520" s="29"/>
      <c r="F520" s="29"/>
      <c r="G520" s="29"/>
      <c r="H520" s="29"/>
      <c r="I520" s="73"/>
    </row>
    <row r="521" spans="1:9" ht="16.5" customHeight="1">
      <c r="A521" s="71" t="s">
        <v>31</v>
      </c>
      <c r="B521" s="27" t="s">
        <v>32</v>
      </c>
      <c r="C521" s="33">
        <v>1</v>
      </c>
      <c r="D521" s="33">
        <v>51</v>
      </c>
      <c r="E521" s="33">
        <v>10</v>
      </c>
      <c r="F521" s="29">
        <f>SUM(C521:E521)</f>
        <v>62</v>
      </c>
      <c r="G521" s="33">
        <v>27</v>
      </c>
      <c r="H521" s="29">
        <f>SUM(G521/D521*1000)</f>
        <v>529.41176470588232</v>
      </c>
      <c r="I521" s="73">
        <v>194</v>
      </c>
    </row>
    <row r="522" spans="1:9" ht="16.5" customHeight="1">
      <c r="A522" s="71"/>
      <c r="B522" s="27"/>
      <c r="C522" s="33"/>
      <c r="D522" s="33"/>
      <c r="E522" s="33"/>
      <c r="F522" s="33"/>
      <c r="G522" s="33"/>
      <c r="H522" s="33"/>
      <c r="I522" s="73"/>
    </row>
    <row r="523" spans="1:9" ht="16.5" customHeight="1">
      <c r="A523" s="71" t="s">
        <v>33</v>
      </c>
      <c r="B523" s="27" t="s">
        <v>91</v>
      </c>
      <c r="C523" s="33">
        <v>0</v>
      </c>
      <c r="D523" s="33">
        <v>0</v>
      </c>
      <c r="E523" s="33">
        <v>0</v>
      </c>
      <c r="F523" s="33">
        <f>SUM(C523:E523)</f>
        <v>0</v>
      </c>
      <c r="G523" s="33">
        <v>0</v>
      </c>
      <c r="H523" s="33">
        <v>0</v>
      </c>
      <c r="I523" s="73">
        <v>0</v>
      </c>
    </row>
    <row r="524" spans="1:9" ht="16.5" customHeight="1">
      <c r="A524" s="71"/>
      <c r="B524" s="27"/>
      <c r="C524" s="33"/>
      <c r="D524" s="33"/>
      <c r="E524" s="33"/>
      <c r="F524" s="33"/>
      <c r="G524" s="33"/>
      <c r="H524" s="33"/>
      <c r="I524" s="73"/>
    </row>
    <row r="525" spans="1:9" ht="16.5" customHeight="1">
      <c r="A525" s="71" t="s">
        <v>35</v>
      </c>
      <c r="B525" s="27" t="s">
        <v>36</v>
      </c>
      <c r="C525" s="33">
        <v>0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73">
        <v>0</v>
      </c>
    </row>
    <row r="526" spans="1:9" ht="16.5" customHeight="1">
      <c r="A526" s="71"/>
      <c r="B526" s="27"/>
      <c r="C526" s="33"/>
      <c r="D526" s="33"/>
      <c r="E526" s="33"/>
      <c r="F526" s="33"/>
      <c r="G526" s="33"/>
      <c r="H526" s="33"/>
      <c r="I526" s="72"/>
    </row>
    <row r="527" spans="1:9" ht="16.5" customHeight="1">
      <c r="A527" s="71" t="s">
        <v>37</v>
      </c>
      <c r="B527" s="27" t="s">
        <v>38</v>
      </c>
      <c r="C527" s="33">
        <v>0</v>
      </c>
      <c r="D527" s="33">
        <v>0</v>
      </c>
      <c r="E527" s="33">
        <v>0</v>
      </c>
      <c r="F527" s="33">
        <v>0</v>
      </c>
      <c r="G527" s="33">
        <v>0</v>
      </c>
      <c r="H527" s="33">
        <v>0</v>
      </c>
      <c r="I527" s="73">
        <v>0</v>
      </c>
    </row>
    <row r="528" spans="1:9" ht="16.5" customHeight="1">
      <c r="A528" s="71"/>
      <c r="B528" s="27"/>
      <c r="C528" s="29"/>
      <c r="D528" s="29"/>
      <c r="E528" s="29"/>
      <c r="F528" s="29"/>
      <c r="G528" s="29"/>
      <c r="H528" s="29"/>
      <c r="I528" s="52"/>
    </row>
    <row r="529" spans="1:9" ht="16.5" customHeight="1">
      <c r="A529" s="71" t="s">
        <v>39</v>
      </c>
      <c r="B529" s="27" t="s">
        <v>92</v>
      </c>
      <c r="C529" s="33">
        <v>0</v>
      </c>
      <c r="D529" s="33">
        <v>30</v>
      </c>
      <c r="E529" s="33">
        <v>10</v>
      </c>
      <c r="F529" s="29">
        <f>SUM(C529:E529)</f>
        <v>40</v>
      </c>
      <c r="G529" s="33">
        <v>20</v>
      </c>
      <c r="H529" s="29">
        <f>SUM(G529/D529*1000)</f>
        <v>666.66666666666663</v>
      </c>
      <c r="I529" s="73">
        <v>74</v>
      </c>
    </row>
    <row r="530" spans="1:9" ht="16.5" customHeight="1">
      <c r="A530" s="71"/>
      <c r="B530" s="27"/>
      <c r="C530" s="41"/>
      <c r="D530" s="41"/>
      <c r="E530" s="41"/>
      <c r="F530" s="41"/>
      <c r="G530" s="41"/>
      <c r="H530" s="41"/>
      <c r="I530" s="73"/>
    </row>
    <row r="531" spans="1:9" ht="16.5" customHeight="1">
      <c r="A531" s="71" t="s">
        <v>41</v>
      </c>
      <c r="B531" s="27" t="s">
        <v>93</v>
      </c>
      <c r="C531" s="33">
        <v>0</v>
      </c>
      <c r="D531" s="85">
        <v>0</v>
      </c>
      <c r="E531" s="33">
        <v>0</v>
      </c>
      <c r="F531" s="29">
        <f>SUM(C531:E531)</f>
        <v>0</v>
      </c>
      <c r="G531" s="33">
        <v>0</v>
      </c>
      <c r="H531" s="29">
        <v>0</v>
      </c>
      <c r="I531" s="73">
        <v>0</v>
      </c>
    </row>
    <row r="532" spans="1:9" ht="16.5" customHeight="1">
      <c r="A532" s="71"/>
      <c r="B532" s="27"/>
      <c r="C532" s="33"/>
      <c r="D532" s="85"/>
      <c r="E532" s="33"/>
      <c r="F532" s="29"/>
      <c r="G532" s="33"/>
      <c r="H532" s="29"/>
      <c r="I532" s="73"/>
    </row>
    <row r="533" spans="1:9" ht="16.5" customHeight="1">
      <c r="A533" s="74" t="s">
        <v>43</v>
      </c>
      <c r="B533" s="27" t="s">
        <v>44</v>
      </c>
      <c r="C533" s="33">
        <v>0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  <c r="I533" s="73">
        <v>0</v>
      </c>
    </row>
    <row r="534" spans="1:9" ht="16.5" customHeight="1">
      <c r="A534" s="71"/>
      <c r="B534" s="27"/>
      <c r="C534" s="33"/>
      <c r="D534" s="33"/>
      <c r="E534" s="33"/>
      <c r="F534" s="33"/>
      <c r="G534" s="33"/>
      <c r="H534" s="33"/>
      <c r="I534" s="73"/>
    </row>
    <row r="535" spans="1:9" ht="16.5" customHeight="1">
      <c r="A535" s="74" t="s">
        <v>45</v>
      </c>
      <c r="B535" s="27" t="s">
        <v>46</v>
      </c>
      <c r="C535" s="33">
        <v>0</v>
      </c>
      <c r="D535" s="33">
        <v>0</v>
      </c>
      <c r="E535" s="33">
        <v>0</v>
      </c>
      <c r="F535" s="33">
        <v>0</v>
      </c>
      <c r="G535" s="33">
        <v>0</v>
      </c>
      <c r="H535" s="33">
        <v>0</v>
      </c>
      <c r="I535" s="73">
        <v>0</v>
      </c>
    </row>
    <row r="536" spans="1:9" ht="16.5" customHeight="1" thickBot="1">
      <c r="A536" s="71"/>
      <c r="B536" s="27"/>
      <c r="C536" s="109"/>
      <c r="D536" s="109"/>
      <c r="E536" s="109"/>
      <c r="F536" s="109"/>
      <c r="G536" s="109"/>
      <c r="H536" s="109"/>
      <c r="I536" s="52"/>
    </row>
    <row r="537" spans="1:9" ht="16.5" customHeight="1" thickTop="1" thickBot="1">
      <c r="A537" s="94"/>
      <c r="B537" s="95" t="s">
        <v>68</v>
      </c>
      <c r="C537" s="96">
        <f>SUM(C509:C535)</f>
        <v>1</v>
      </c>
      <c r="D537" s="97">
        <f>SUM(D509:D536)</f>
        <v>81</v>
      </c>
      <c r="E537" s="96">
        <f>SUM(E509:E536)</f>
        <v>20</v>
      </c>
      <c r="F537" s="97">
        <f>SUM(C537:E537)</f>
        <v>102</v>
      </c>
      <c r="G537" s="96">
        <f>SUM(G509:G536)</f>
        <v>47</v>
      </c>
      <c r="H537" s="98">
        <f>SUM(G537/D537*1000)</f>
        <v>580.24691358024688</v>
      </c>
      <c r="I537" s="99">
        <f>SUM(I509:I536)</f>
        <v>268</v>
      </c>
    </row>
    <row r="538" spans="1:9" ht="14.25" customHeight="1" thickTop="1">
      <c r="A538" s="50"/>
      <c r="B538" s="51"/>
      <c r="C538" s="27"/>
      <c r="D538" s="27"/>
      <c r="E538" s="27"/>
      <c r="F538" s="27"/>
      <c r="G538" s="27"/>
      <c r="H538" s="27"/>
      <c r="I538" s="52"/>
    </row>
    <row r="539" spans="1:9" ht="14.25" customHeight="1">
      <c r="A539" s="50"/>
      <c r="B539" s="80" t="s">
        <v>48</v>
      </c>
      <c r="C539" s="54">
        <v>3</v>
      </c>
      <c r="D539" s="54">
        <v>86</v>
      </c>
      <c r="E539" s="54">
        <v>25</v>
      </c>
      <c r="F539" s="54">
        <f>SUM(C539:E539)</f>
        <v>114</v>
      </c>
      <c r="G539" s="54">
        <v>36</v>
      </c>
      <c r="H539" s="54">
        <f>SUM(G539/D539*1000)</f>
        <v>418.60465116279073</v>
      </c>
      <c r="I539" s="55">
        <v>273</v>
      </c>
    </row>
    <row r="540" spans="1:9" ht="14.25" customHeight="1">
      <c r="A540" s="50"/>
      <c r="B540" s="51"/>
      <c r="C540" s="56"/>
      <c r="D540" s="56"/>
      <c r="E540" s="56"/>
      <c r="F540" s="56"/>
      <c r="G540" s="56"/>
      <c r="H540" s="56"/>
      <c r="I540" s="57"/>
    </row>
    <row r="541" spans="1:9" ht="14.25" customHeight="1">
      <c r="A541" s="50"/>
      <c r="B541" s="80">
        <v>2009</v>
      </c>
      <c r="C541" s="54">
        <v>29</v>
      </c>
      <c r="D541" s="54">
        <v>111</v>
      </c>
      <c r="E541" s="54">
        <v>68</v>
      </c>
      <c r="F541" s="54">
        <f>SUM(C541:E541)</f>
        <v>208</v>
      </c>
      <c r="G541" s="54">
        <v>51</v>
      </c>
      <c r="H541" s="54">
        <f>SUM(G541/D541*1000)</f>
        <v>459.45945945945948</v>
      </c>
      <c r="I541" s="55">
        <v>313</v>
      </c>
    </row>
    <row r="542" spans="1:9" ht="14.25" customHeight="1">
      <c r="A542" s="50"/>
      <c r="B542" s="51"/>
      <c r="C542" s="56"/>
      <c r="D542" s="56"/>
      <c r="E542" s="56"/>
      <c r="F542" s="56"/>
      <c r="G542" s="56"/>
      <c r="H542" s="56"/>
      <c r="I542" s="57"/>
    </row>
    <row r="543" spans="1:9" ht="14.25" customHeight="1">
      <c r="A543" s="50"/>
      <c r="B543" s="80" t="s">
        <v>50</v>
      </c>
      <c r="C543" s="54">
        <v>29</v>
      </c>
      <c r="D543" s="54">
        <v>111</v>
      </c>
      <c r="E543" s="54">
        <v>67</v>
      </c>
      <c r="F543" s="54">
        <f>SUM(C543:E543)</f>
        <v>207</v>
      </c>
      <c r="G543" s="54">
        <v>33.5</v>
      </c>
      <c r="H543" s="54">
        <f>SUM(G543/D543*1000)</f>
        <v>301.80180180180184</v>
      </c>
      <c r="I543" s="55">
        <v>550</v>
      </c>
    </row>
    <row r="544" spans="1:9" ht="14.25" customHeight="1">
      <c r="A544" s="50"/>
      <c r="B544" s="51"/>
      <c r="C544" s="56"/>
      <c r="D544" s="56"/>
      <c r="E544" s="56"/>
      <c r="F544" s="56"/>
      <c r="G544" s="56"/>
      <c r="H544" s="56"/>
      <c r="I544" s="57"/>
    </row>
    <row r="545" spans="1:9" ht="14.25" customHeight="1">
      <c r="A545" s="50"/>
      <c r="B545" s="80" t="s">
        <v>51</v>
      </c>
      <c r="C545" s="54">
        <v>42</v>
      </c>
      <c r="D545" s="54">
        <v>141</v>
      </c>
      <c r="E545" s="54">
        <v>16.5</v>
      </c>
      <c r="F545" s="54">
        <f>SUM(C545:E545)</f>
        <v>199.5</v>
      </c>
      <c r="G545" s="54">
        <v>50</v>
      </c>
      <c r="H545" s="54">
        <f>SUM(G545/D545*1000)</f>
        <v>354.6099290780142</v>
      </c>
      <c r="I545" s="55">
        <v>571</v>
      </c>
    </row>
    <row r="546" spans="1:9" ht="14.25" customHeight="1" thickBot="1">
      <c r="A546" s="59"/>
      <c r="B546" s="60"/>
      <c r="C546" s="61"/>
      <c r="D546" s="61"/>
      <c r="E546" s="61"/>
      <c r="F546" s="61"/>
      <c r="G546" s="61"/>
      <c r="H546" s="61"/>
      <c r="I546" s="62"/>
    </row>
    <row r="547" spans="1:9" ht="14.25" customHeight="1" thickTop="1">
      <c r="B547" s="63" t="s">
        <v>52</v>
      </c>
      <c r="G547" s="90"/>
      <c r="H547" s="90"/>
      <c r="I547" s="90"/>
    </row>
    <row r="548" spans="1:9" ht="14.25" customHeight="1">
      <c r="B548" s="63"/>
      <c r="G548" s="90"/>
      <c r="H548" s="64"/>
      <c r="I548" s="90"/>
    </row>
    <row r="549" spans="1:9" ht="14.25" customHeight="1">
      <c r="B549" s="63"/>
      <c r="G549" s="90"/>
      <c r="H549" s="64"/>
      <c r="I549" s="90"/>
    </row>
    <row r="550" spans="1:9" ht="14.25" customHeight="1">
      <c r="B550" s="6"/>
    </row>
    <row r="553" spans="1:9" ht="14.2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4.2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4.25" customHeight="1">
      <c r="A555" s="91" t="s">
        <v>98</v>
      </c>
      <c r="B555" s="92"/>
      <c r="C555" s="92"/>
      <c r="D555" s="92"/>
      <c r="E555" s="92"/>
      <c r="F555" s="92"/>
      <c r="G555" s="92"/>
      <c r="H555" s="92"/>
      <c r="I555" s="92"/>
    </row>
    <row r="556" spans="1:9" ht="14.2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4.25" customHeight="1">
      <c r="C557" s="2" t="s">
        <v>99</v>
      </c>
      <c r="D557" s="3" t="s">
        <v>1</v>
      </c>
      <c r="E557" s="4"/>
      <c r="F557" s="4"/>
    </row>
    <row r="558" spans="1:9" ht="14.25" customHeight="1">
      <c r="D558" s="4" t="s">
        <v>100</v>
      </c>
      <c r="E558" s="4"/>
      <c r="F558" s="4"/>
    </row>
    <row r="559" spans="1:9" ht="14.25" customHeight="1">
      <c r="D559" s="4" t="s">
        <v>3</v>
      </c>
      <c r="E559" s="4" t="s">
        <v>4</v>
      </c>
      <c r="F559" s="4"/>
    </row>
    <row r="560" spans="1:9" ht="14.25" customHeight="1" thickBot="1">
      <c r="A560" s="5"/>
      <c r="B560" s="5"/>
      <c r="C560" s="5"/>
      <c r="D560" s="6"/>
      <c r="E560" s="6"/>
      <c r="F560" s="6"/>
      <c r="G560" s="6"/>
      <c r="H560" s="6"/>
      <c r="I560" s="6"/>
    </row>
    <row r="561" spans="1:9" ht="16.5" customHeight="1" thickTop="1">
      <c r="A561" s="7"/>
      <c r="B561" s="8"/>
      <c r="C561" s="9" t="s">
        <v>5</v>
      </c>
      <c r="D561" s="10"/>
      <c r="E561" s="11"/>
      <c r="F561" s="8" t="s">
        <v>6</v>
      </c>
      <c r="G561" s="12" t="s">
        <v>7</v>
      </c>
      <c r="H561" s="8" t="s">
        <v>8</v>
      </c>
      <c r="I561" s="13" t="s">
        <v>9</v>
      </c>
    </row>
    <row r="562" spans="1:9" ht="16.5" customHeight="1">
      <c r="A562" s="14" t="s">
        <v>10</v>
      </c>
      <c r="B562" s="15" t="s">
        <v>11</v>
      </c>
      <c r="C562" s="16" t="s">
        <v>12</v>
      </c>
      <c r="D562" s="15" t="s">
        <v>13</v>
      </c>
      <c r="E562" s="16" t="s">
        <v>14</v>
      </c>
      <c r="F562" s="15" t="s">
        <v>15</v>
      </c>
      <c r="G562" s="16" t="s">
        <v>56</v>
      </c>
      <c r="H562" s="15" t="s">
        <v>7</v>
      </c>
      <c r="I562" s="17" t="s">
        <v>17</v>
      </c>
    </row>
    <row r="563" spans="1:9" ht="16.5" customHeight="1">
      <c r="A563" s="18"/>
      <c r="B563" s="19"/>
      <c r="C563" s="20"/>
      <c r="D563" s="19"/>
      <c r="E563" s="20"/>
      <c r="F563" s="19"/>
      <c r="G563" s="20"/>
      <c r="H563" s="19" t="s">
        <v>18</v>
      </c>
      <c r="I563" s="21" t="s">
        <v>19</v>
      </c>
    </row>
    <row r="564" spans="1:9" ht="16.5" customHeight="1">
      <c r="A564" s="69"/>
      <c r="B564" s="23"/>
      <c r="C564" s="23"/>
      <c r="D564" s="23"/>
      <c r="E564" s="23"/>
      <c r="F564" s="23"/>
      <c r="G564" s="23"/>
      <c r="H564" s="23"/>
      <c r="I564" s="70"/>
    </row>
    <row r="565" spans="1:9" ht="16.5" customHeight="1">
      <c r="A565" s="71">
        <v>1</v>
      </c>
      <c r="B565" s="27" t="s">
        <v>20</v>
      </c>
      <c r="C565" s="33">
        <v>9</v>
      </c>
      <c r="D565" s="33">
        <v>14</v>
      </c>
      <c r="E565" s="33">
        <v>1</v>
      </c>
      <c r="F565" s="29">
        <f>SUM(C565:E565)</f>
        <v>24</v>
      </c>
      <c r="G565" s="33">
        <v>30</v>
      </c>
      <c r="H565" s="33">
        <f>SUM(G565/D565*1000)</f>
        <v>2142.8571428571427</v>
      </c>
      <c r="I565" s="73">
        <v>187</v>
      </c>
    </row>
    <row r="566" spans="1:9" ht="16.5" customHeight="1">
      <c r="A566" s="71"/>
      <c r="B566" s="27"/>
      <c r="C566" s="29"/>
      <c r="D566" s="29"/>
      <c r="E566" s="29"/>
      <c r="F566" s="29"/>
      <c r="G566" s="29"/>
      <c r="H566" s="29"/>
      <c r="I566" s="72"/>
    </row>
    <row r="567" spans="1:9" ht="16.5" customHeight="1">
      <c r="A567" s="71" t="s">
        <v>21</v>
      </c>
      <c r="B567" s="27" t="s">
        <v>97</v>
      </c>
      <c r="C567" s="33">
        <v>0</v>
      </c>
      <c r="D567" s="33">
        <v>0</v>
      </c>
      <c r="E567" s="33">
        <v>0</v>
      </c>
      <c r="F567" s="29">
        <f>SUM(C567:E567)</f>
        <v>0</v>
      </c>
      <c r="G567" s="33">
        <v>0</v>
      </c>
      <c r="H567" s="29">
        <v>0</v>
      </c>
      <c r="I567" s="73">
        <v>0</v>
      </c>
    </row>
    <row r="568" spans="1:9" ht="16.5" customHeight="1">
      <c r="A568" s="71"/>
      <c r="B568" s="27"/>
      <c r="C568" s="29"/>
      <c r="D568" s="29"/>
      <c r="E568" s="29"/>
      <c r="F568" s="29"/>
      <c r="G568" s="29"/>
      <c r="H568" s="29"/>
      <c r="I568" s="72"/>
    </row>
    <row r="569" spans="1:9" ht="16.5" customHeight="1">
      <c r="A569" s="71" t="s">
        <v>23</v>
      </c>
      <c r="B569" s="27" t="s">
        <v>90</v>
      </c>
      <c r="C569" s="33">
        <v>125</v>
      </c>
      <c r="D569" s="29">
        <v>222</v>
      </c>
      <c r="E569" s="33">
        <v>16</v>
      </c>
      <c r="F569" s="29">
        <f>SUM(C569:E569)</f>
        <v>363</v>
      </c>
      <c r="G569" s="29">
        <v>131</v>
      </c>
      <c r="H569" s="29">
        <f>SUM(G569/D569*1000)</f>
        <v>590.09009009009003</v>
      </c>
      <c r="I569" s="73">
        <v>519</v>
      </c>
    </row>
    <row r="570" spans="1:9" ht="16.5" customHeight="1">
      <c r="A570" s="71"/>
      <c r="B570" s="27"/>
      <c r="C570" s="29"/>
      <c r="D570" s="29"/>
      <c r="E570" s="29"/>
      <c r="F570" s="29"/>
      <c r="G570" s="29"/>
      <c r="H570" s="29"/>
      <c r="I570" s="72"/>
    </row>
    <row r="571" spans="1:9" ht="16.5" customHeight="1">
      <c r="A571" s="71" t="s">
        <v>25</v>
      </c>
      <c r="B571" s="27" t="s">
        <v>59</v>
      </c>
      <c r="C571" s="33">
        <v>78</v>
      </c>
      <c r="D571" s="33">
        <v>94</v>
      </c>
      <c r="E571" s="33">
        <v>323</v>
      </c>
      <c r="F571" s="29">
        <f>SUM(C571:E571)</f>
        <v>495</v>
      </c>
      <c r="G571" s="33">
        <v>36</v>
      </c>
      <c r="H571" s="29">
        <f>SUM(G571/D571*1000)</f>
        <v>382.97872340425533</v>
      </c>
      <c r="I571" s="108">
        <v>649</v>
      </c>
    </row>
    <row r="572" spans="1:9" ht="16.5" customHeight="1">
      <c r="A572" s="71"/>
      <c r="B572" s="27"/>
      <c r="C572" s="33"/>
      <c r="D572" s="33"/>
      <c r="E572" s="33"/>
      <c r="F572" s="33"/>
      <c r="G572" s="33"/>
      <c r="H572" s="33"/>
      <c r="I572" s="73"/>
    </row>
    <row r="573" spans="1:9" ht="16.5" customHeight="1">
      <c r="A573" s="71" t="s">
        <v>27</v>
      </c>
      <c r="B573" s="27" t="s">
        <v>60</v>
      </c>
      <c r="C573" s="29">
        <v>80</v>
      </c>
      <c r="D573" s="29">
        <v>170</v>
      </c>
      <c r="E573" s="33">
        <v>0</v>
      </c>
      <c r="F573" s="29">
        <f>SUM(C573:E573)</f>
        <v>250</v>
      </c>
      <c r="G573" s="29">
        <v>744</v>
      </c>
      <c r="H573" s="29">
        <f>SUM(G573/D573*1000)</f>
        <v>4376.4705882352946</v>
      </c>
      <c r="I573" s="73">
        <v>128</v>
      </c>
    </row>
    <row r="574" spans="1:9" ht="16.5" customHeight="1">
      <c r="A574" s="71"/>
      <c r="B574" s="27"/>
      <c r="C574" s="29"/>
      <c r="D574" s="29"/>
      <c r="E574" s="33"/>
      <c r="F574" s="29"/>
      <c r="G574" s="33"/>
      <c r="H574" s="33"/>
      <c r="I574" s="72"/>
    </row>
    <row r="575" spans="1:9" ht="16.5" customHeight="1">
      <c r="A575" s="71" t="s">
        <v>29</v>
      </c>
      <c r="B575" s="27" t="s">
        <v>30</v>
      </c>
      <c r="C575" s="33">
        <v>2</v>
      </c>
      <c r="D575" s="33">
        <v>4</v>
      </c>
      <c r="E575" s="33">
        <v>0</v>
      </c>
      <c r="F575" s="29">
        <f>SUM(C575:E575)</f>
        <v>6</v>
      </c>
      <c r="G575" s="33">
        <v>4</v>
      </c>
      <c r="H575" s="29">
        <f>SUM(G575/D575*1000)</f>
        <v>1000</v>
      </c>
      <c r="I575" s="73">
        <v>2</v>
      </c>
    </row>
    <row r="576" spans="1:9" ht="16.5" customHeight="1">
      <c r="A576" s="71"/>
      <c r="B576" s="27"/>
      <c r="C576" s="29"/>
      <c r="D576" s="29"/>
      <c r="E576" s="29"/>
      <c r="F576" s="29"/>
      <c r="G576" s="29"/>
      <c r="H576" s="29"/>
      <c r="I576" s="73"/>
    </row>
    <row r="577" spans="1:9" ht="16.5" customHeight="1">
      <c r="A577" s="71" t="s">
        <v>31</v>
      </c>
      <c r="B577" s="27" t="s">
        <v>32</v>
      </c>
      <c r="C577" s="33">
        <v>1</v>
      </c>
      <c r="D577" s="33">
        <v>34</v>
      </c>
      <c r="E577" s="33">
        <v>29</v>
      </c>
      <c r="F577" s="29">
        <f>SUM(C577:E577)</f>
        <v>64</v>
      </c>
      <c r="G577" s="33">
        <v>9</v>
      </c>
      <c r="H577" s="29">
        <f>SUM(G577/D577*1000)</f>
        <v>264.70588235294116</v>
      </c>
      <c r="I577" s="73">
        <v>209</v>
      </c>
    </row>
    <row r="578" spans="1:9" ht="16.5" customHeight="1">
      <c r="A578" s="71"/>
      <c r="B578" s="27"/>
      <c r="C578" s="33"/>
      <c r="D578" s="33"/>
      <c r="E578" s="33"/>
      <c r="F578" s="33"/>
      <c r="G578" s="33"/>
      <c r="H578" s="33"/>
      <c r="I578" s="73"/>
    </row>
    <row r="579" spans="1:9" ht="16.5" customHeight="1">
      <c r="A579" s="71" t="s">
        <v>33</v>
      </c>
      <c r="B579" s="27" t="s">
        <v>34</v>
      </c>
      <c r="C579" s="33">
        <v>16</v>
      </c>
      <c r="D579" s="33">
        <v>30</v>
      </c>
      <c r="E579" s="33">
        <v>5</v>
      </c>
      <c r="F579" s="29">
        <f>SUM(C579:E579)</f>
        <v>51</v>
      </c>
      <c r="G579" s="33">
        <v>17</v>
      </c>
      <c r="H579" s="29">
        <f>SUM(G579/D579*1000)</f>
        <v>566.66666666666663</v>
      </c>
      <c r="I579" s="73">
        <v>125</v>
      </c>
    </row>
    <row r="580" spans="1:9" ht="16.5" customHeight="1">
      <c r="A580" s="71"/>
      <c r="B580" s="27"/>
      <c r="C580" s="33"/>
      <c r="D580" s="33"/>
      <c r="E580" s="33"/>
      <c r="F580" s="33"/>
      <c r="G580" s="33"/>
      <c r="H580" s="33"/>
      <c r="I580" s="73"/>
    </row>
    <row r="581" spans="1:9" ht="16.5" customHeight="1">
      <c r="A581" s="71" t="s">
        <v>35</v>
      </c>
      <c r="B581" s="27" t="s">
        <v>36</v>
      </c>
      <c r="C581" s="33">
        <v>0</v>
      </c>
      <c r="D581" s="33">
        <v>0</v>
      </c>
      <c r="E581" s="33">
        <v>0</v>
      </c>
      <c r="F581" s="29">
        <f>SUM(C581:E581)</f>
        <v>0</v>
      </c>
      <c r="G581" s="33">
        <v>0</v>
      </c>
      <c r="H581" s="33">
        <v>0</v>
      </c>
      <c r="I581" s="73">
        <v>0</v>
      </c>
    </row>
    <row r="582" spans="1:9" ht="16.5" customHeight="1">
      <c r="A582" s="71"/>
      <c r="B582" s="27"/>
      <c r="C582" s="33"/>
      <c r="D582" s="33"/>
      <c r="E582" s="33"/>
      <c r="F582" s="33"/>
      <c r="G582" s="33"/>
      <c r="H582" s="33"/>
      <c r="I582" s="72"/>
    </row>
    <row r="583" spans="1:9" ht="16.5" customHeight="1">
      <c r="A583" s="71" t="s">
        <v>37</v>
      </c>
      <c r="B583" s="27" t="s">
        <v>38</v>
      </c>
      <c r="C583" s="33">
        <v>0</v>
      </c>
      <c r="D583" s="33">
        <v>0</v>
      </c>
      <c r="E583" s="33">
        <v>0</v>
      </c>
      <c r="F583" s="29">
        <f>SUM(C583:E583)</f>
        <v>0</v>
      </c>
      <c r="G583" s="33">
        <v>0</v>
      </c>
      <c r="H583" s="33">
        <v>0</v>
      </c>
      <c r="I583" s="73">
        <v>0</v>
      </c>
    </row>
    <row r="584" spans="1:9" ht="16.5" customHeight="1">
      <c r="A584" s="71"/>
      <c r="B584" s="27"/>
      <c r="C584" s="29"/>
      <c r="D584" s="29"/>
      <c r="E584" s="29"/>
      <c r="F584" s="29"/>
      <c r="G584" s="29"/>
      <c r="H584" s="29"/>
      <c r="I584" s="52"/>
    </row>
    <row r="585" spans="1:9" ht="16.5" customHeight="1">
      <c r="A585" s="71" t="s">
        <v>39</v>
      </c>
      <c r="B585" s="27" t="s">
        <v>92</v>
      </c>
      <c r="C585" s="33">
        <v>0</v>
      </c>
      <c r="D585" s="33">
        <v>0</v>
      </c>
      <c r="E585" s="33">
        <v>0</v>
      </c>
      <c r="F585" s="29">
        <f>SUM(C585:E585)</f>
        <v>0</v>
      </c>
      <c r="G585" s="33">
        <v>0</v>
      </c>
      <c r="H585" s="33">
        <v>0</v>
      </c>
      <c r="I585" s="73">
        <v>0</v>
      </c>
    </row>
    <row r="586" spans="1:9" ht="16.5" customHeight="1">
      <c r="A586" s="71"/>
      <c r="B586" s="27"/>
      <c r="C586" s="41"/>
      <c r="D586" s="41"/>
      <c r="E586" s="41"/>
      <c r="F586" s="41"/>
      <c r="G586" s="41"/>
      <c r="H586" s="41"/>
      <c r="I586" s="73"/>
    </row>
    <row r="587" spans="1:9" ht="16.5" customHeight="1">
      <c r="A587" s="71" t="s">
        <v>41</v>
      </c>
      <c r="B587" s="27" t="s">
        <v>93</v>
      </c>
      <c r="C587" s="33">
        <v>0</v>
      </c>
      <c r="D587" s="33">
        <v>0</v>
      </c>
      <c r="E587" s="33">
        <v>0</v>
      </c>
      <c r="F587" s="29">
        <f>SUM(C587:E587)</f>
        <v>0</v>
      </c>
      <c r="G587" s="33">
        <v>0</v>
      </c>
      <c r="H587" s="33">
        <v>0</v>
      </c>
      <c r="I587" s="73">
        <v>0</v>
      </c>
    </row>
    <row r="588" spans="1:9" ht="16.5" customHeight="1">
      <c r="A588" s="71"/>
      <c r="B588" s="27"/>
      <c r="C588" s="33"/>
      <c r="D588" s="33"/>
      <c r="E588" s="33"/>
      <c r="F588" s="29"/>
      <c r="G588" s="33"/>
      <c r="H588" s="33"/>
      <c r="I588" s="73"/>
    </row>
    <row r="589" spans="1:9" ht="16.5" customHeight="1">
      <c r="A589" s="74" t="s">
        <v>43</v>
      </c>
      <c r="B589" s="27" t="s">
        <v>44</v>
      </c>
      <c r="C589" s="33">
        <v>0</v>
      </c>
      <c r="D589" s="33">
        <v>0</v>
      </c>
      <c r="E589" s="33">
        <v>0</v>
      </c>
      <c r="F589" s="29">
        <f>SUM(C589:E589)</f>
        <v>0</v>
      </c>
      <c r="G589" s="33" t="s">
        <v>101</v>
      </c>
      <c r="H589" s="33">
        <v>0</v>
      </c>
      <c r="I589" s="73">
        <v>0</v>
      </c>
    </row>
    <row r="590" spans="1:9" ht="16.5" customHeight="1">
      <c r="A590" s="71"/>
      <c r="B590" s="27"/>
      <c r="C590" s="33"/>
      <c r="D590" s="33"/>
      <c r="E590" s="33"/>
      <c r="F590" s="33"/>
      <c r="G590" s="33"/>
      <c r="H590" s="33"/>
      <c r="I590" s="73"/>
    </row>
    <row r="591" spans="1:9" ht="16.5" customHeight="1">
      <c r="A591" s="74" t="s">
        <v>45</v>
      </c>
      <c r="B591" s="27" t="s">
        <v>46</v>
      </c>
      <c r="C591" s="33">
        <v>0</v>
      </c>
      <c r="D591" s="33">
        <v>0</v>
      </c>
      <c r="E591" s="33">
        <v>0</v>
      </c>
      <c r="F591" s="29">
        <f>SUM(C591:E591)</f>
        <v>0</v>
      </c>
      <c r="G591" s="33" t="s">
        <v>101</v>
      </c>
      <c r="H591" s="33">
        <v>0</v>
      </c>
      <c r="I591" s="73">
        <v>0</v>
      </c>
    </row>
    <row r="592" spans="1:9" ht="16.5" customHeight="1" thickBot="1">
      <c r="A592" s="71"/>
      <c r="B592" s="27"/>
      <c r="C592" s="109"/>
      <c r="D592" s="109"/>
      <c r="E592" s="109"/>
      <c r="F592" s="109"/>
      <c r="G592" s="109"/>
      <c r="H592" s="109"/>
      <c r="I592" s="52"/>
    </row>
    <row r="593" spans="1:9" ht="16.5" customHeight="1" thickTop="1" thickBot="1">
      <c r="A593" s="94"/>
      <c r="B593" s="95" t="s">
        <v>68</v>
      </c>
      <c r="C593" s="96">
        <f>SUM(C565:C591)</f>
        <v>311</v>
      </c>
      <c r="D593" s="97">
        <f>SUM(D565:D591)</f>
        <v>568</v>
      </c>
      <c r="E593" s="96">
        <f>SUM(E565:E592)</f>
        <v>374</v>
      </c>
      <c r="F593" s="97">
        <f>SUM(C593:E593)</f>
        <v>1253</v>
      </c>
      <c r="G593" s="96">
        <f>SUM(G565:G592)</f>
        <v>971</v>
      </c>
      <c r="H593" s="98">
        <f>SUM(G593/D593*1000)</f>
        <v>1709.5070422535211</v>
      </c>
      <c r="I593" s="99">
        <f>SUM(I565:I592)</f>
        <v>1819</v>
      </c>
    </row>
    <row r="594" spans="1:9" ht="16.5" customHeight="1" thickTop="1">
      <c r="A594" s="26"/>
      <c r="B594" s="51"/>
      <c r="C594" s="76"/>
      <c r="D594" s="77"/>
      <c r="E594" s="76"/>
      <c r="F594" s="77"/>
      <c r="G594" s="76"/>
      <c r="H594" s="78"/>
      <c r="I594" s="79"/>
    </row>
    <row r="595" spans="1:9" ht="16.5" customHeight="1">
      <c r="A595" s="26"/>
      <c r="B595" s="80" t="s">
        <v>48</v>
      </c>
      <c r="C595" s="81">
        <v>342</v>
      </c>
      <c r="D595" s="54">
        <v>514</v>
      </c>
      <c r="E595" s="81">
        <v>417</v>
      </c>
      <c r="F595" s="54">
        <f>SUM(C595:E595)</f>
        <v>1273</v>
      </c>
      <c r="G595" s="81">
        <v>296</v>
      </c>
      <c r="H595" s="54">
        <f>SUM(G595/D595*1000)</f>
        <v>575.87548638132296</v>
      </c>
      <c r="I595" s="110">
        <v>2021</v>
      </c>
    </row>
    <row r="596" spans="1:9" ht="14.25" customHeight="1">
      <c r="A596" s="50"/>
      <c r="B596" s="51"/>
      <c r="C596" s="56"/>
      <c r="D596" s="56"/>
      <c r="E596" s="56"/>
      <c r="F596" s="56"/>
      <c r="G596" s="56"/>
      <c r="H596" s="56"/>
      <c r="I596" s="52"/>
    </row>
    <row r="597" spans="1:9" ht="14.25" customHeight="1">
      <c r="A597" s="50"/>
      <c r="B597" s="80">
        <v>2009</v>
      </c>
      <c r="C597" s="81">
        <v>314</v>
      </c>
      <c r="D597" s="54">
        <v>499.5</v>
      </c>
      <c r="E597" s="81">
        <v>569</v>
      </c>
      <c r="F597" s="54">
        <f>SUM(C597:E597)</f>
        <v>1382.5</v>
      </c>
      <c r="G597" s="81">
        <v>417.5</v>
      </c>
      <c r="H597" s="54">
        <f>SUM(G597/D597*1000)</f>
        <v>835.83583583583584</v>
      </c>
      <c r="I597" s="110">
        <v>1918</v>
      </c>
    </row>
    <row r="598" spans="1:9" ht="14.25" customHeight="1">
      <c r="A598" s="50"/>
      <c r="B598" s="51"/>
      <c r="C598" s="56"/>
      <c r="D598" s="56"/>
      <c r="E598" s="56"/>
      <c r="F598" s="56"/>
      <c r="G598" s="56"/>
      <c r="H598" s="56"/>
      <c r="I598" s="52"/>
    </row>
    <row r="599" spans="1:9" ht="14.25" customHeight="1">
      <c r="A599" s="50"/>
      <c r="B599" s="80" t="s">
        <v>50</v>
      </c>
      <c r="C599" s="81">
        <v>409.5</v>
      </c>
      <c r="D599" s="54">
        <v>578.5</v>
      </c>
      <c r="E599" s="81">
        <v>516</v>
      </c>
      <c r="F599" s="54">
        <f>SUM(C599:E599)</f>
        <v>1504</v>
      </c>
      <c r="G599" s="81">
        <v>356.5</v>
      </c>
      <c r="H599" s="54">
        <f>SUM(G599/D599*1000)</f>
        <v>616.24891961970616</v>
      </c>
      <c r="I599" s="110">
        <v>2212</v>
      </c>
    </row>
    <row r="600" spans="1:9" ht="14.25" customHeight="1">
      <c r="A600" s="50"/>
      <c r="B600" s="51"/>
      <c r="C600" s="56"/>
      <c r="D600" s="56"/>
      <c r="E600" s="56"/>
      <c r="F600" s="56"/>
      <c r="G600" s="56"/>
      <c r="H600" s="56"/>
      <c r="I600" s="52"/>
    </row>
    <row r="601" spans="1:9" ht="14.25" customHeight="1">
      <c r="A601" s="50"/>
      <c r="B601" s="80" t="s">
        <v>51</v>
      </c>
      <c r="C601" s="81">
        <v>322.5</v>
      </c>
      <c r="D601" s="54">
        <v>456.5</v>
      </c>
      <c r="E601" s="81">
        <v>484.5</v>
      </c>
      <c r="F601" s="54">
        <f>SUM(C601:E601)</f>
        <v>1263.5</v>
      </c>
      <c r="G601" s="81">
        <v>256.5</v>
      </c>
      <c r="H601" s="54">
        <f>SUM(G601/D601*1000)</f>
        <v>561.8838992332968</v>
      </c>
      <c r="I601" s="110">
        <v>2136</v>
      </c>
    </row>
    <row r="602" spans="1:9" ht="14.25" customHeight="1" thickBot="1">
      <c r="A602" s="59"/>
      <c r="B602" s="60"/>
      <c r="C602" s="61"/>
      <c r="D602" s="61"/>
      <c r="E602" s="61"/>
      <c r="F602" s="61"/>
      <c r="G602" s="61"/>
      <c r="H602" s="61"/>
      <c r="I602" s="62"/>
    </row>
    <row r="603" spans="1:9" ht="14.25" customHeight="1" thickTop="1">
      <c r="B603" s="63" t="s">
        <v>52</v>
      </c>
      <c r="G603" s="90"/>
      <c r="H603" s="90"/>
      <c r="I603" s="90"/>
    </row>
    <row r="604" spans="1:9" ht="14.25" customHeight="1">
      <c r="B604" s="63"/>
      <c r="G604" s="90"/>
      <c r="H604" s="64"/>
      <c r="I604" s="90"/>
    </row>
    <row r="605" spans="1:9" ht="14.25" customHeight="1">
      <c r="B605" s="6"/>
    </row>
    <row r="607" spans="1:9" ht="14.2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4.2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4.2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4.25" customHeight="1">
      <c r="A610" s="91" t="s">
        <v>102</v>
      </c>
      <c r="B610" s="92"/>
      <c r="C610" s="92"/>
      <c r="D610" s="92"/>
      <c r="E610" s="92"/>
      <c r="F610" s="92"/>
      <c r="G610" s="92"/>
      <c r="H610" s="92"/>
      <c r="I610" s="92"/>
    </row>
    <row r="611" spans="1:9" ht="14.2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4.25" customHeight="1">
      <c r="C612" s="2" t="s">
        <v>103</v>
      </c>
      <c r="D612" s="3" t="s">
        <v>1</v>
      </c>
      <c r="E612" s="4"/>
      <c r="F612" s="4"/>
    </row>
    <row r="613" spans="1:9" ht="14.25" customHeight="1">
      <c r="D613" s="4" t="s">
        <v>104</v>
      </c>
      <c r="E613" s="4"/>
      <c r="F613" s="4"/>
    </row>
    <row r="614" spans="1:9" ht="14.25" customHeight="1">
      <c r="D614" s="4" t="s">
        <v>3</v>
      </c>
      <c r="E614" s="4" t="s">
        <v>4</v>
      </c>
      <c r="F614" s="4"/>
    </row>
    <row r="615" spans="1:9" ht="14.25" customHeight="1" thickBot="1">
      <c r="A615" s="5"/>
      <c r="B615" s="5"/>
      <c r="C615" s="5"/>
      <c r="D615" s="6"/>
      <c r="E615" s="6"/>
      <c r="F615" s="6"/>
      <c r="G615" s="6"/>
      <c r="H615" s="6"/>
      <c r="I615" s="6"/>
    </row>
    <row r="616" spans="1:9" ht="16.5" customHeight="1" thickTop="1">
      <c r="A616" s="7"/>
      <c r="B616" s="8"/>
      <c r="C616" s="9" t="s">
        <v>5</v>
      </c>
      <c r="D616" s="10"/>
      <c r="E616" s="11"/>
      <c r="F616" s="8" t="s">
        <v>6</v>
      </c>
      <c r="G616" s="12" t="s">
        <v>7</v>
      </c>
      <c r="H616" s="8" t="s">
        <v>8</v>
      </c>
      <c r="I616" s="13" t="s">
        <v>9</v>
      </c>
    </row>
    <row r="617" spans="1:9" ht="16.5" customHeight="1">
      <c r="A617" s="14" t="s">
        <v>10</v>
      </c>
      <c r="B617" s="15" t="s">
        <v>11</v>
      </c>
      <c r="C617" s="16" t="s">
        <v>12</v>
      </c>
      <c r="D617" s="15" t="s">
        <v>13</v>
      </c>
      <c r="E617" s="16" t="s">
        <v>14</v>
      </c>
      <c r="F617" s="15" t="s">
        <v>15</v>
      </c>
      <c r="G617" s="16" t="s">
        <v>56</v>
      </c>
      <c r="H617" s="15" t="s">
        <v>7</v>
      </c>
      <c r="I617" s="17" t="s">
        <v>17</v>
      </c>
    </row>
    <row r="618" spans="1:9" ht="16.5" customHeight="1">
      <c r="A618" s="18"/>
      <c r="B618" s="19"/>
      <c r="C618" s="20"/>
      <c r="D618" s="19"/>
      <c r="E618" s="20"/>
      <c r="F618" s="19"/>
      <c r="G618" s="20"/>
      <c r="H618" s="19" t="s">
        <v>18</v>
      </c>
      <c r="I618" s="21" t="s">
        <v>19</v>
      </c>
    </row>
    <row r="619" spans="1:9" ht="16.5" customHeight="1">
      <c r="A619" s="69"/>
      <c r="B619" s="23"/>
      <c r="C619" s="23"/>
      <c r="D619" s="23"/>
      <c r="E619" s="23"/>
      <c r="F619" s="23"/>
      <c r="G619" s="23"/>
      <c r="H619" s="23"/>
      <c r="I619" s="70"/>
    </row>
    <row r="620" spans="1:9" ht="16.5" customHeight="1">
      <c r="A620" s="71">
        <v>1</v>
      </c>
      <c r="B620" s="27" t="s">
        <v>20</v>
      </c>
      <c r="C620" s="33">
        <v>0</v>
      </c>
      <c r="D620" s="33">
        <v>0</v>
      </c>
      <c r="E620" s="33">
        <v>0</v>
      </c>
      <c r="F620" s="29">
        <v>0</v>
      </c>
      <c r="G620" s="33">
        <v>0</v>
      </c>
      <c r="H620" s="33">
        <v>0</v>
      </c>
      <c r="I620" s="73">
        <v>0</v>
      </c>
    </row>
    <row r="621" spans="1:9" ht="16.5" customHeight="1">
      <c r="A621" s="71"/>
      <c r="B621" s="27"/>
      <c r="C621" s="29"/>
      <c r="D621" s="29"/>
      <c r="E621" s="29"/>
      <c r="F621" s="29"/>
      <c r="G621" s="29"/>
      <c r="H621" s="29"/>
      <c r="I621" s="72"/>
    </row>
    <row r="622" spans="1:9" ht="16.5" customHeight="1">
      <c r="A622" s="71" t="s">
        <v>21</v>
      </c>
      <c r="B622" s="27" t="s">
        <v>97</v>
      </c>
      <c r="C622" s="33">
        <v>2</v>
      </c>
      <c r="D622" s="33">
        <v>5</v>
      </c>
      <c r="E622" s="33">
        <v>0</v>
      </c>
      <c r="F622" s="29">
        <f>SUM(C622:E622)</f>
        <v>7</v>
      </c>
      <c r="G622" s="33">
        <v>2</v>
      </c>
      <c r="H622" s="29">
        <f>SUM(G622/D622*1000)</f>
        <v>400</v>
      </c>
      <c r="I622" s="73">
        <v>31</v>
      </c>
    </row>
    <row r="623" spans="1:9" ht="16.5" customHeight="1">
      <c r="A623" s="71"/>
      <c r="B623" s="27"/>
      <c r="C623" s="29"/>
      <c r="D623" s="29"/>
      <c r="E623" s="29"/>
      <c r="F623" s="29"/>
      <c r="G623" s="29"/>
      <c r="H623" s="29"/>
      <c r="I623" s="72"/>
    </row>
    <row r="624" spans="1:9" ht="16.5" customHeight="1">
      <c r="A624" s="71" t="s">
        <v>23</v>
      </c>
      <c r="B624" s="27" t="s">
        <v>90</v>
      </c>
      <c r="C624" s="33">
        <v>1</v>
      </c>
      <c r="D624" s="29">
        <v>2</v>
      </c>
      <c r="E624" s="33">
        <v>2</v>
      </c>
      <c r="F624" s="29">
        <f>SUM(C624:E624)</f>
        <v>5</v>
      </c>
      <c r="G624" s="29">
        <v>1</v>
      </c>
      <c r="H624" s="29">
        <f>SUM(G624/D624*1000)</f>
        <v>500</v>
      </c>
      <c r="I624" s="73">
        <v>10</v>
      </c>
    </row>
    <row r="625" spans="1:9" ht="16.5" customHeight="1">
      <c r="A625" s="71"/>
      <c r="B625" s="27"/>
      <c r="C625" s="29"/>
      <c r="D625" s="29"/>
      <c r="E625" s="29"/>
      <c r="F625" s="29"/>
      <c r="G625" s="29"/>
      <c r="H625" s="29"/>
      <c r="I625" s="72"/>
    </row>
    <row r="626" spans="1:9" ht="16.5" customHeight="1">
      <c r="A626" s="71" t="s">
        <v>25</v>
      </c>
      <c r="B626" s="27" t="s">
        <v>59</v>
      </c>
      <c r="C626" s="33">
        <v>5</v>
      </c>
      <c r="D626" s="33">
        <v>40</v>
      </c>
      <c r="E626" s="33">
        <v>79</v>
      </c>
      <c r="F626" s="29">
        <f>SUM(C626:E626)</f>
        <v>124</v>
      </c>
      <c r="G626" s="33">
        <v>4</v>
      </c>
      <c r="H626" s="29">
        <f>SUM(G626/D626*1000)</f>
        <v>100</v>
      </c>
      <c r="I626" s="108">
        <v>209</v>
      </c>
    </row>
    <row r="627" spans="1:9" ht="16.5" customHeight="1">
      <c r="A627" s="71"/>
      <c r="B627" s="27"/>
      <c r="C627" s="33"/>
      <c r="D627" s="33"/>
      <c r="E627" s="33"/>
      <c r="F627" s="33"/>
      <c r="G627" s="33"/>
      <c r="H627" s="33"/>
      <c r="I627" s="73"/>
    </row>
    <row r="628" spans="1:9" ht="16.5" customHeight="1">
      <c r="A628" s="71" t="s">
        <v>27</v>
      </c>
      <c r="B628" s="27" t="s">
        <v>60</v>
      </c>
      <c r="C628" s="29">
        <v>0</v>
      </c>
      <c r="D628" s="29">
        <v>0</v>
      </c>
      <c r="E628" s="33">
        <v>0</v>
      </c>
      <c r="F628" s="29">
        <f>SUM(C628:E628)</f>
        <v>0</v>
      </c>
      <c r="G628" s="29">
        <v>0</v>
      </c>
      <c r="H628" s="29">
        <v>0</v>
      </c>
      <c r="I628" s="73">
        <v>0</v>
      </c>
    </row>
    <row r="629" spans="1:9" ht="16.5" customHeight="1">
      <c r="A629" s="71"/>
      <c r="B629" s="27"/>
      <c r="C629" s="29"/>
      <c r="D629" s="29"/>
      <c r="E629" s="33"/>
      <c r="F629" s="29"/>
      <c r="G629" s="33"/>
      <c r="H629" s="33"/>
      <c r="I629" s="72"/>
    </row>
    <row r="630" spans="1:9" ht="16.5" customHeight="1">
      <c r="A630" s="71" t="s">
        <v>29</v>
      </c>
      <c r="B630" s="27" t="s">
        <v>30</v>
      </c>
      <c r="C630" s="33">
        <v>0</v>
      </c>
      <c r="D630" s="33">
        <v>0</v>
      </c>
      <c r="E630" s="33">
        <v>0</v>
      </c>
      <c r="F630" s="29">
        <v>0</v>
      </c>
      <c r="G630" s="33">
        <v>0</v>
      </c>
      <c r="H630" s="33">
        <v>0</v>
      </c>
      <c r="I630" s="73">
        <v>0</v>
      </c>
    </row>
    <row r="631" spans="1:9" ht="16.5" customHeight="1">
      <c r="A631" s="71"/>
      <c r="B631" s="27"/>
      <c r="C631" s="29"/>
      <c r="D631" s="29"/>
      <c r="E631" s="29"/>
      <c r="F631" s="29"/>
      <c r="G631" s="29"/>
      <c r="H631" s="29"/>
      <c r="I631" s="73"/>
    </row>
    <row r="632" spans="1:9" ht="16.5" customHeight="1">
      <c r="A632" s="71" t="s">
        <v>31</v>
      </c>
      <c r="B632" s="27" t="s">
        <v>32</v>
      </c>
      <c r="C632" s="33">
        <v>0</v>
      </c>
      <c r="D632" s="33">
        <v>33</v>
      </c>
      <c r="E632" s="33">
        <v>0</v>
      </c>
      <c r="F632" s="29">
        <f>SUM(C632:E632)</f>
        <v>33</v>
      </c>
      <c r="G632" s="33">
        <v>23</v>
      </c>
      <c r="H632" s="29">
        <f>SUM(G632/D632*1000)</f>
        <v>696.969696969697</v>
      </c>
      <c r="I632" s="73">
        <v>49</v>
      </c>
    </row>
    <row r="633" spans="1:9" ht="16.5" customHeight="1">
      <c r="A633" s="71"/>
      <c r="B633" s="27"/>
      <c r="C633" s="33"/>
      <c r="D633" s="33"/>
      <c r="E633" s="33"/>
      <c r="F633" s="33"/>
      <c r="G633" s="33"/>
      <c r="H633" s="33"/>
      <c r="I633" s="73"/>
    </row>
    <row r="634" spans="1:9" ht="16.5" customHeight="1">
      <c r="A634" s="71" t="s">
        <v>33</v>
      </c>
      <c r="B634" s="27" t="s">
        <v>105</v>
      </c>
      <c r="C634" s="33">
        <v>0</v>
      </c>
      <c r="D634" s="33">
        <v>0</v>
      </c>
      <c r="E634" s="33">
        <v>0</v>
      </c>
      <c r="F634" s="29">
        <f>SUM(C634:E634)</f>
        <v>0</v>
      </c>
      <c r="G634" s="33">
        <v>0</v>
      </c>
      <c r="H634" s="29">
        <v>0</v>
      </c>
      <c r="I634" s="73">
        <v>0</v>
      </c>
    </row>
    <row r="635" spans="1:9" ht="16.5" customHeight="1">
      <c r="A635" s="71"/>
      <c r="B635" s="27"/>
      <c r="C635" s="33"/>
      <c r="D635" s="33"/>
      <c r="E635" s="33"/>
      <c r="F635" s="33"/>
      <c r="G635" s="33"/>
      <c r="H635" s="33"/>
      <c r="I635" s="73"/>
    </row>
    <row r="636" spans="1:9" ht="16.5" customHeight="1">
      <c r="A636" s="71" t="s">
        <v>35</v>
      </c>
      <c r="B636" s="27" t="s">
        <v>36</v>
      </c>
      <c r="C636" s="33">
        <v>0</v>
      </c>
      <c r="D636" s="33">
        <v>0</v>
      </c>
      <c r="E636" s="33">
        <v>0</v>
      </c>
      <c r="F636" s="29">
        <f>SUM(C636:E636)</f>
        <v>0</v>
      </c>
      <c r="G636" s="33">
        <v>0</v>
      </c>
      <c r="H636" s="29">
        <v>0</v>
      </c>
      <c r="I636" s="73">
        <v>0</v>
      </c>
    </row>
    <row r="637" spans="1:9" ht="16.5" customHeight="1">
      <c r="A637" s="71"/>
      <c r="B637" s="27"/>
      <c r="C637" s="33"/>
      <c r="D637" s="33"/>
      <c r="E637" s="33"/>
      <c r="F637" s="33"/>
      <c r="G637" s="33"/>
      <c r="H637" s="33"/>
      <c r="I637" s="72"/>
    </row>
    <row r="638" spans="1:9" ht="16.5" customHeight="1">
      <c r="A638" s="71" t="s">
        <v>37</v>
      </c>
      <c r="B638" s="27" t="s">
        <v>38</v>
      </c>
      <c r="C638" s="33">
        <v>14</v>
      </c>
      <c r="D638" s="33">
        <v>19</v>
      </c>
      <c r="E638" s="33">
        <v>0</v>
      </c>
      <c r="F638" s="29">
        <f>SUM(C638:E638)</f>
        <v>33</v>
      </c>
      <c r="G638" s="33">
        <v>24</v>
      </c>
      <c r="H638" s="29">
        <f>SUM(G638/D638*1000)</f>
        <v>1263.1578947368421</v>
      </c>
      <c r="I638" s="73">
        <v>18</v>
      </c>
    </row>
    <row r="639" spans="1:9" ht="16.5" customHeight="1">
      <c r="A639" s="71"/>
      <c r="B639" s="27"/>
      <c r="C639" s="29"/>
      <c r="D639" s="29"/>
      <c r="E639" s="29"/>
      <c r="F639" s="29"/>
      <c r="G639" s="29"/>
      <c r="H639" s="29"/>
      <c r="I639" s="52"/>
    </row>
    <row r="640" spans="1:9" ht="16.5" customHeight="1">
      <c r="A640" s="71" t="s">
        <v>39</v>
      </c>
      <c r="B640" s="27" t="s">
        <v>106</v>
      </c>
      <c r="C640" s="33">
        <v>0</v>
      </c>
      <c r="D640" s="33">
        <v>0</v>
      </c>
      <c r="E640" s="33">
        <v>0</v>
      </c>
      <c r="F640" s="29">
        <v>0</v>
      </c>
      <c r="G640" s="33">
        <v>0</v>
      </c>
      <c r="H640" s="33">
        <v>0</v>
      </c>
      <c r="I640" s="73">
        <v>0</v>
      </c>
    </row>
    <row r="641" spans="1:9" ht="16.5" customHeight="1">
      <c r="A641" s="71"/>
      <c r="B641" s="27"/>
      <c r="C641" s="41"/>
      <c r="D641" s="41"/>
      <c r="E641" s="41"/>
      <c r="F641" s="41"/>
      <c r="G641" s="41"/>
      <c r="H641" s="41"/>
      <c r="I641" s="73"/>
    </row>
    <row r="642" spans="1:9" ht="16.5" customHeight="1">
      <c r="A642" s="71" t="s">
        <v>41</v>
      </c>
      <c r="B642" s="27" t="s">
        <v>93</v>
      </c>
      <c r="C642" s="33">
        <v>0</v>
      </c>
      <c r="D642" s="33">
        <v>0</v>
      </c>
      <c r="E642" s="33">
        <v>0</v>
      </c>
      <c r="F642" s="29">
        <f>SUM(C642:E642)</f>
        <v>0</v>
      </c>
      <c r="G642" s="33">
        <v>0</v>
      </c>
      <c r="H642" s="29">
        <v>0</v>
      </c>
      <c r="I642" s="73">
        <v>0</v>
      </c>
    </row>
    <row r="643" spans="1:9" ht="16.5" customHeight="1">
      <c r="A643" s="71"/>
      <c r="B643" s="27"/>
      <c r="C643" s="33"/>
      <c r="D643" s="33"/>
      <c r="E643" s="33"/>
      <c r="F643" s="33"/>
      <c r="G643" s="33"/>
      <c r="H643" s="33"/>
      <c r="I643" s="73"/>
    </row>
    <row r="644" spans="1:9" ht="16.5" customHeight="1">
      <c r="A644" s="71" t="s">
        <v>43</v>
      </c>
      <c r="B644" s="27" t="s">
        <v>44</v>
      </c>
      <c r="C644" s="33">
        <v>0</v>
      </c>
      <c r="D644" s="33">
        <v>0</v>
      </c>
      <c r="E644" s="33">
        <v>0</v>
      </c>
      <c r="F644" s="29">
        <v>0</v>
      </c>
      <c r="G644" s="33">
        <v>0</v>
      </c>
      <c r="H644" s="33">
        <v>0</v>
      </c>
      <c r="I644" s="73">
        <v>0</v>
      </c>
    </row>
    <row r="645" spans="1:9" ht="16.5" customHeight="1">
      <c r="A645" s="71"/>
      <c r="B645" s="27"/>
      <c r="C645" s="33"/>
      <c r="D645" s="33"/>
      <c r="E645" s="33"/>
      <c r="F645" s="29"/>
      <c r="G645" s="33"/>
      <c r="H645" s="33"/>
      <c r="I645" s="73"/>
    </row>
    <row r="646" spans="1:9" ht="16.5" customHeight="1">
      <c r="A646" s="74" t="s">
        <v>45</v>
      </c>
      <c r="B646" s="27" t="s">
        <v>46</v>
      </c>
      <c r="C646" s="33">
        <v>0</v>
      </c>
      <c r="D646" s="33">
        <v>0</v>
      </c>
      <c r="E646" s="33">
        <v>0</v>
      </c>
      <c r="F646" s="29">
        <v>0</v>
      </c>
      <c r="G646" s="33">
        <v>0</v>
      </c>
      <c r="H646" s="33">
        <v>0</v>
      </c>
      <c r="I646" s="73">
        <v>0</v>
      </c>
    </row>
    <row r="647" spans="1:9" ht="16.5" customHeight="1" thickBot="1">
      <c r="A647" s="71"/>
      <c r="B647" s="27"/>
      <c r="C647" s="41"/>
      <c r="D647" s="41"/>
      <c r="E647" s="41"/>
      <c r="F647" s="41"/>
      <c r="G647" s="41"/>
      <c r="H647" s="41"/>
      <c r="I647" s="52"/>
    </row>
    <row r="648" spans="1:9" ht="16.5" customHeight="1" thickTop="1" thickBot="1">
      <c r="A648" s="94"/>
      <c r="B648" s="95" t="s">
        <v>68</v>
      </c>
      <c r="C648" s="96">
        <f>SUM(C620:C644)</f>
        <v>22</v>
      </c>
      <c r="D648" s="97">
        <f>SUM(D620:D647)</f>
        <v>99</v>
      </c>
      <c r="E648" s="96">
        <f>SUM(E620:E647)</f>
        <v>81</v>
      </c>
      <c r="F648" s="97">
        <f>SUM(C648:E648)</f>
        <v>202</v>
      </c>
      <c r="G648" s="96">
        <f>SUM(G620:G647)</f>
        <v>54</v>
      </c>
      <c r="H648" s="98">
        <f>SUM(G648/D648*1000)</f>
        <v>545.45454545454538</v>
      </c>
      <c r="I648" s="99">
        <f>SUM(I620:I647)</f>
        <v>317</v>
      </c>
    </row>
    <row r="649" spans="1:9" ht="14.25" customHeight="1" thickTop="1">
      <c r="A649" s="50"/>
      <c r="B649" s="51"/>
      <c r="C649" s="27"/>
      <c r="D649" s="27"/>
      <c r="E649" s="27"/>
      <c r="F649" s="27"/>
      <c r="G649" s="27"/>
      <c r="H649" s="27"/>
      <c r="I649" s="52"/>
    </row>
    <row r="650" spans="1:9" ht="14.25" customHeight="1">
      <c r="A650" s="50"/>
      <c r="B650" s="80" t="s">
        <v>48</v>
      </c>
      <c r="C650" s="54">
        <v>20</v>
      </c>
      <c r="D650" s="54">
        <v>103</v>
      </c>
      <c r="E650" s="54">
        <v>81</v>
      </c>
      <c r="F650" s="54">
        <f>SUM(C650:E650)</f>
        <v>204</v>
      </c>
      <c r="G650" s="54">
        <v>184</v>
      </c>
      <c r="H650" s="54">
        <f>SUM(G650/D650*1000)</f>
        <v>1786.4077669902913</v>
      </c>
      <c r="I650" s="111">
        <v>355</v>
      </c>
    </row>
    <row r="651" spans="1:9" ht="14.25" customHeight="1">
      <c r="A651" s="50"/>
      <c r="B651" s="51"/>
      <c r="C651" s="56"/>
      <c r="D651" s="56"/>
      <c r="E651" s="56"/>
      <c r="F651" s="56"/>
      <c r="G651" s="56"/>
      <c r="H651" s="56"/>
      <c r="I651" s="52"/>
    </row>
    <row r="652" spans="1:9" ht="14.25" customHeight="1">
      <c r="A652" s="50"/>
      <c r="B652" s="80">
        <v>2009</v>
      </c>
      <c r="C652" s="54">
        <v>29.5</v>
      </c>
      <c r="D652" s="54">
        <v>148.5</v>
      </c>
      <c r="E652" s="54">
        <v>167.5</v>
      </c>
      <c r="F652" s="54">
        <f>SUM(C652:E652)</f>
        <v>345.5</v>
      </c>
      <c r="G652" s="54">
        <v>85.5</v>
      </c>
      <c r="H652" s="54">
        <f>SUM(G652/D652*1000)</f>
        <v>575.75757575757575</v>
      </c>
      <c r="I652" s="111">
        <v>556</v>
      </c>
    </row>
    <row r="653" spans="1:9" ht="14.25" customHeight="1">
      <c r="A653" s="50"/>
      <c r="B653" s="51"/>
      <c r="C653" s="56"/>
      <c r="D653" s="56"/>
      <c r="E653" s="56"/>
      <c r="F653" s="56"/>
      <c r="G653" s="56"/>
      <c r="H653" s="56"/>
      <c r="I653" s="52"/>
    </row>
    <row r="654" spans="1:9" ht="14.25" customHeight="1">
      <c r="A654" s="50"/>
      <c r="B654" s="80" t="s">
        <v>50</v>
      </c>
      <c r="C654" s="54">
        <v>29</v>
      </c>
      <c r="D654" s="54">
        <v>160</v>
      </c>
      <c r="E654" s="54">
        <v>140</v>
      </c>
      <c r="F654" s="54">
        <f>SUM(C654:E654)</f>
        <v>329</v>
      </c>
      <c r="G654" s="54">
        <v>136.5</v>
      </c>
      <c r="H654" s="54">
        <f>SUM(G654/D654*1000)</f>
        <v>853.125</v>
      </c>
      <c r="I654" s="111">
        <v>531</v>
      </c>
    </row>
    <row r="655" spans="1:9" ht="14.25" customHeight="1">
      <c r="A655" s="50"/>
      <c r="B655" s="51"/>
      <c r="C655" s="56"/>
      <c r="D655" s="56"/>
      <c r="E655" s="56"/>
      <c r="F655" s="56"/>
      <c r="G655" s="56"/>
      <c r="H655" s="56"/>
      <c r="I655" s="52"/>
    </row>
    <row r="656" spans="1:9" ht="14.25" customHeight="1">
      <c r="A656" s="50"/>
      <c r="B656" s="80" t="s">
        <v>51</v>
      </c>
      <c r="C656" s="54">
        <v>29</v>
      </c>
      <c r="D656" s="54">
        <v>160</v>
      </c>
      <c r="E656" s="54">
        <v>140</v>
      </c>
      <c r="F656" s="54">
        <f>SUM(C656:E656)</f>
        <v>329</v>
      </c>
      <c r="G656" s="54">
        <v>136.5</v>
      </c>
      <c r="H656" s="54">
        <f>SUM(G656/D656*1000)</f>
        <v>853.125</v>
      </c>
      <c r="I656" s="111">
        <v>531</v>
      </c>
    </row>
    <row r="657" spans="1:9" ht="14.25" customHeight="1" thickBot="1">
      <c r="A657" s="59"/>
      <c r="B657" s="60"/>
      <c r="C657" s="61"/>
      <c r="D657" s="61"/>
      <c r="E657" s="61"/>
      <c r="F657" s="61"/>
      <c r="G657" s="61"/>
      <c r="H657" s="61"/>
      <c r="I657" s="62"/>
    </row>
    <row r="658" spans="1:9" ht="14.25" customHeight="1" thickTop="1">
      <c r="B658" s="63" t="s">
        <v>52</v>
      </c>
      <c r="G658" s="90"/>
      <c r="H658" s="90"/>
      <c r="I658" s="90"/>
    </row>
    <row r="659" spans="1:9" ht="14.25" customHeight="1">
      <c r="B659" s="63"/>
      <c r="G659" s="90"/>
      <c r="H659" s="64"/>
      <c r="I659" s="90"/>
    </row>
    <row r="660" spans="1:9" ht="14.25" customHeight="1">
      <c r="B660" s="6"/>
    </row>
    <row r="661" spans="1:9" ht="14.25" customHeight="1">
      <c r="A661" s="106"/>
      <c r="B661" s="106"/>
      <c r="C661" s="106"/>
      <c r="D661" s="106"/>
      <c r="E661" s="106"/>
      <c r="F661" s="106"/>
      <c r="G661" s="106"/>
      <c r="H661" s="106"/>
      <c r="I661" s="106"/>
    </row>
    <row r="662" spans="1:9" ht="14.2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4.2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4.2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4.2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4.25" customHeight="1">
      <c r="A666" s="91" t="s">
        <v>107</v>
      </c>
      <c r="B666" s="92"/>
      <c r="C666" s="92"/>
      <c r="D666" s="92"/>
      <c r="E666" s="92"/>
      <c r="F666" s="92"/>
      <c r="G666" s="92"/>
      <c r="H666" s="92"/>
      <c r="I666" s="92"/>
    </row>
    <row r="667" spans="1:9" ht="14.2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4.25" customHeight="1">
      <c r="C668" s="2" t="s">
        <v>108</v>
      </c>
      <c r="D668" s="3" t="s">
        <v>1</v>
      </c>
      <c r="E668" s="4"/>
      <c r="F668" s="4"/>
    </row>
    <row r="669" spans="1:9" ht="14.25" customHeight="1">
      <c r="D669" s="4" t="s">
        <v>109</v>
      </c>
      <c r="E669" s="4"/>
      <c r="F669" s="4"/>
    </row>
    <row r="670" spans="1:9" ht="14.25" customHeight="1">
      <c r="D670" s="4" t="s">
        <v>3</v>
      </c>
      <c r="E670" s="4" t="s">
        <v>4</v>
      </c>
      <c r="F670" s="4"/>
    </row>
    <row r="671" spans="1:9" ht="14.25" customHeight="1" thickBot="1">
      <c r="A671" s="5"/>
      <c r="B671" s="5"/>
      <c r="C671" s="5"/>
      <c r="D671" s="6"/>
      <c r="E671" s="6"/>
      <c r="F671" s="6"/>
      <c r="G671" s="6"/>
      <c r="H671" s="6"/>
      <c r="I671" s="6"/>
    </row>
    <row r="672" spans="1:9" ht="16.5" customHeight="1" thickTop="1">
      <c r="A672" s="7"/>
      <c r="B672" s="8"/>
      <c r="C672" s="9" t="s">
        <v>5</v>
      </c>
      <c r="D672" s="10"/>
      <c r="E672" s="11"/>
      <c r="F672" s="8" t="s">
        <v>6</v>
      </c>
      <c r="G672" s="12" t="s">
        <v>7</v>
      </c>
      <c r="H672" s="8" t="s">
        <v>8</v>
      </c>
      <c r="I672" s="13" t="s">
        <v>9</v>
      </c>
    </row>
    <row r="673" spans="1:9" ht="16.5" customHeight="1">
      <c r="A673" s="14" t="s">
        <v>10</v>
      </c>
      <c r="B673" s="15" t="s">
        <v>11</v>
      </c>
      <c r="C673" s="16" t="s">
        <v>12</v>
      </c>
      <c r="D673" s="15" t="s">
        <v>13</v>
      </c>
      <c r="E673" s="16" t="s">
        <v>14</v>
      </c>
      <c r="F673" s="15" t="s">
        <v>15</v>
      </c>
      <c r="G673" s="16" t="s">
        <v>56</v>
      </c>
      <c r="H673" s="15" t="s">
        <v>7</v>
      </c>
      <c r="I673" s="17" t="s">
        <v>17</v>
      </c>
    </row>
    <row r="674" spans="1:9" ht="16.5" customHeight="1">
      <c r="A674" s="18"/>
      <c r="B674" s="19"/>
      <c r="C674" s="20"/>
      <c r="D674" s="19"/>
      <c r="E674" s="20"/>
      <c r="F674" s="19"/>
      <c r="G674" s="20"/>
      <c r="H674" s="19" t="s">
        <v>18</v>
      </c>
      <c r="I674" s="21" t="s">
        <v>19</v>
      </c>
    </row>
    <row r="675" spans="1:9" ht="16.5" customHeight="1">
      <c r="A675" s="69"/>
      <c r="B675" s="23"/>
      <c r="C675" s="23"/>
      <c r="D675" s="23"/>
      <c r="E675" s="23"/>
      <c r="F675" s="23"/>
      <c r="G675" s="23"/>
      <c r="H675" s="23"/>
      <c r="I675" s="70"/>
    </row>
    <row r="676" spans="1:9" ht="16.5" customHeight="1">
      <c r="A676" s="71">
        <v>1</v>
      </c>
      <c r="B676" s="27" t="s">
        <v>20</v>
      </c>
      <c r="C676" s="33">
        <v>0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73">
        <v>0</v>
      </c>
    </row>
    <row r="677" spans="1:9" ht="16.5" customHeight="1">
      <c r="A677" s="71"/>
      <c r="B677" s="27"/>
      <c r="C677" s="29"/>
      <c r="D677" s="29"/>
      <c r="E677" s="29"/>
      <c r="F677" s="29"/>
      <c r="G677" s="29"/>
      <c r="H677" s="29"/>
      <c r="I677" s="72"/>
    </row>
    <row r="678" spans="1:9" ht="16.5" customHeight="1">
      <c r="A678" s="71" t="s">
        <v>21</v>
      </c>
      <c r="B678" s="27" t="s">
        <v>97</v>
      </c>
      <c r="C678" s="33">
        <v>1</v>
      </c>
      <c r="D678" s="33">
        <v>3</v>
      </c>
      <c r="E678" s="33">
        <v>0</v>
      </c>
      <c r="F678" s="29">
        <f>SUM(C678:E678)</f>
        <v>4</v>
      </c>
      <c r="G678" s="33">
        <v>1</v>
      </c>
      <c r="H678" s="29">
        <f>SUM(G678/D678*1000)</f>
        <v>333.33333333333331</v>
      </c>
      <c r="I678" s="73">
        <v>42</v>
      </c>
    </row>
    <row r="679" spans="1:9" ht="16.5" customHeight="1">
      <c r="A679" s="71"/>
      <c r="B679" s="27"/>
      <c r="C679" s="29"/>
      <c r="D679" s="29"/>
      <c r="E679" s="29"/>
      <c r="F679" s="29"/>
      <c r="G679" s="29"/>
      <c r="H679" s="29"/>
      <c r="I679" s="72"/>
    </row>
    <row r="680" spans="1:9" ht="16.5" customHeight="1">
      <c r="A680" s="71" t="s">
        <v>23</v>
      </c>
      <c r="B680" s="27" t="s">
        <v>90</v>
      </c>
      <c r="C680" s="33">
        <v>0</v>
      </c>
      <c r="D680" s="29">
        <v>0</v>
      </c>
      <c r="E680" s="33">
        <v>0</v>
      </c>
      <c r="F680" s="29">
        <f>SUM(C680:E680)</f>
        <v>0</v>
      </c>
      <c r="G680" s="29">
        <v>0</v>
      </c>
      <c r="H680" s="29">
        <v>0</v>
      </c>
      <c r="I680" s="73">
        <v>0</v>
      </c>
    </row>
    <row r="681" spans="1:9" ht="16.5" customHeight="1">
      <c r="A681" s="71"/>
      <c r="B681" s="27"/>
      <c r="C681" s="29"/>
      <c r="D681" s="29"/>
      <c r="E681" s="29"/>
      <c r="F681" s="29"/>
      <c r="G681" s="29"/>
      <c r="H681" s="29"/>
      <c r="I681" s="72"/>
    </row>
    <row r="682" spans="1:9" ht="16.5" customHeight="1">
      <c r="A682" s="71" t="s">
        <v>25</v>
      </c>
      <c r="B682" s="27" t="s">
        <v>59</v>
      </c>
      <c r="C682" s="33">
        <v>0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73">
        <v>0</v>
      </c>
    </row>
    <row r="683" spans="1:9" ht="16.5" customHeight="1">
      <c r="A683" s="71"/>
      <c r="B683" s="27"/>
      <c r="C683" s="33"/>
      <c r="D683" s="33"/>
      <c r="E683" s="33"/>
      <c r="F683" s="33"/>
      <c r="G683" s="33"/>
      <c r="H683" s="33"/>
      <c r="I683" s="73"/>
    </row>
    <row r="684" spans="1:9" ht="16.5" customHeight="1">
      <c r="A684" s="71" t="s">
        <v>27</v>
      </c>
      <c r="B684" s="27" t="s">
        <v>60</v>
      </c>
      <c r="C684" s="33">
        <v>0</v>
      </c>
      <c r="D684" s="33">
        <v>0</v>
      </c>
      <c r="E684" s="33">
        <v>0</v>
      </c>
      <c r="F684" s="29">
        <f>SUM(C684:E684)</f>
        <v>0</v>
      </c>
      <c r="G684" s="33">
        <v>0</v>
      </c>
      <c r="H684" s="29">
        <v>0</v>
      </c>
      <c r="I684" s="73">
        <v>0</v>
      </c>
    </row>
    <row r="685" spans="1:9" ht="16.5" customHeight="1">
      <c r="A685" s="71"/>
      <c r="B685" s="27"/>
      <c r="C685" s="29"/>
      <c r="D685" s="29"/>
      <c r="E685" s="33"/>
      <c r="F685" s="29"/>
      <c r="G685" s="33"/>
      <c r="H685" s="33"/>
      <c r="I685" s="72"/>
    </row>
    <row r="686" spans="1:9" ht="16.5" customHeight="1">
      <c r="A686" s="71" t="s">
        <v>29</v>
      </c>
      <c r="B686" s="27" t="s">
        <v>30</v>
      </c>
      <c r="C686" s="33">
        <v>0</v>
      </c>
      <c r="D686" s="33">
        <v>0</v>
      </c>
      <c r="E686" s="33">
        <v>0</v>
      </c>
      <c r="F686" s="29">
        <f>SUM(C686:E686)</f>
        <v>0</v>
      </c>
      <c r="G686" s="33">
        <v>0</v>
      </c>
      <c r="H686" s="29">
        <v>0</v>
      </c>
      <c r="I686" s="73">
        <v>0</v>
      </c>
    </row>
    <row r="687" spans="1:9" ht="16.5" customHeight="1">
      <c r="A687" s="71"/>
      <c r="B687" s="27"/>
      <c r="C687" s="29"/>
      <c r="D687" s="29"/>
      <c r="E687" s="29"/>
      <c r="F687" s="29"/>
      <c r="G687" s="29"/>
      <c r="H687" s="29"/>
      <c r="I687" s="73"/>
    </row>
    <row r="688" spans="1:9" ht="16.5" customHeight="1">
      <c r="A688" s="71" t="s">
        <v>31</v>
      </c>
      <c r="B688" s="27" t="s">
        <v>32</v>
      </c>
      <c r="C688" s="33">
        <v>1</v>
      </c>
      <c r="D688" s="33">
        <v>18</v>
      </c>
      <c r="E688" s="33">
        <v>0</v>
      </c>
      <c r="F688" s="29">
        <f>SUM(C688:E688)</f>
        <v>19</v>
      </c>
      <c r="G688" s="33">
        <v>4</v>
      </c>
      <c r="H688" s="29">
        <f>SUM(G688/D688*1000)</f>
        <v>222.2222222222222</v>
      </c>
      <c r="I688" s="73">
        <v>16</v>
      </c>
    </row>
    <row r="689" spans="1:9" ht="16.5" customHeight="1">
      <c r="A689" s="71"/>
      <c r="B689" s="27"/>
      <c r="C689" s="33"/>
      <c r="D689" s="33"/>
      <c r="E689" s="33"/>
      <c r="F689" s="33"/>
      <c r="G689" s="33"/>
      <c r="H689" s="29"/>
      <c r="I689" s="73"/>
    </row>
    <row r="690" spans="1:9" ht="16.5" customHeight="1">
      <c r="A690" s="71" t="s">
        <v>33</v>
      </c>
      <c r="B690" s="27" t="s">
        <v>91</v>
      </c>
      <c r="C690" s="33">
        <v>14</v>
      </c>
      <c r="D690" s="33">
        <v>21</v>
      </c>
      <c r="E690" s="33">
        <v>0</v>
      </c>
      <c r="F690" s="29">
        <f>SUM(C690:E690)</f>
        <v>35</v>
      </c>
      <c r="G690" s="33">
        <v>8</v>
      </c>
      <c r="H690" s="29">
        <f>SUM(G690/D690*1000)</f>
        <v>380.95238095238091</v>
      </c>
      <c r="I690" s="73">
        <v>35</v>
      </c>
    </row>
    <row r="691" spans="1:9" ht="16.5" customHeight="1">
      <c r="A691" s="71"/>
      <c r="B691" s="27"/>
      <c r="C691" s="33"/>
      <c r="D691" s="33"/>
      <c r="E691" s="33"/>
      <c r="F691" s="33"/>
      <c r="G691" s="33"/>
      <c r="H691" s="33"/>
      <c r="I691" s="73"/>
    </row>
    <row r="692" spans="1:9" ht="16.5" customHeight="1">
      <c r="A692" s="71" t="s">
        <v>35</v>
      </c>
      <c r="B692" s="27" t="s">
        <v>36</v>
      </c>
      <c r="C692" s="33">
        <v>0</v>
      </c>
      <c r="D692" s="33">
        <v>0</v>
      </c>
      <c r="E692" s="33">
        <v>0</v>
      </c>
      <c r="F692" s="29">
        <f>SUM(C692:E692)</f>
        <v>0</v>
      </c>
      <c r="G692" s="33">
        <v>0</v>
      </c>
      <c r="H692" s="33">
        <v>0</v>
      </c>
      <c r="I692" s="73">
        <v>0</v>
      </c>
    </row>
    <row r="693" spans="1:9" ht="16.5" customHeight="1">
      <c r="A693" s="71"/>
      <c r="B693" s="27"/>
      <c r="C693" s="33"/>
      <c r="D693" s="33"/>
      <c r="E693" s="33"/>
      <c r="F693" s="33"/>
      <c r="G693" s="33"/>
      <c r="H693" s="33"/>
      <c r="I693" s="72"/>
    </row>
    <row r="694" spans="1:9" ht="16.5" customHeight="1">
      <c r="A694" s="71" t="s">
        <v>37</v>
      </c>
      <c r="B694" s="27" t="s">
        <v>38</v>
      </c>
      <c r="C694" s="33">
        <v>0</v>
      </c>
      <c r="D694" s="33">
        <v>0</v>
      </c>
      <c r="E694" s="33">
        <v>0</v>
      </c>
      <c r="F694" s="29">
        <v>0</v>
      </c>
      <c r="G694" s="33">
        <v>0</v>
      </c>
      <c r="H694" s="29">
        <v>0</v>
      </c>
      <c r="I694" s="73">
        <v>0</v>
      </c>
    </row>
    <row r="695" spans="1:9" ht="16.5" customHeight="1">
      <c r="A695" s="71"/>
      <c r="B695" s="27"/>
      <c r="C695" s="29"/>
      <c r="D695" s="29"/>
      <c r="E695" s="29"/>
      <c r="F695" s="29"/>
      <c r="G695" s="29"/>
      <c r="H695" s="29"/>
      <c r="I695" s="52"/>
    </row>
    <row r="696" spans="1:9" ht="16.5" customHeight="1">
      <c r="A696" s="71" t="s">
        <v>39</v>
      </c>
      <c r="B696" s="27" t="s">
        <v>106</v>
      </c>
      <c r="C696" s="33">
        <v>0</v>
      </c>
      <c r="D696" s="33">
        <v>0</v>
      </c>
      <c r="E696" s="33">
        <v>0</v>
      </c>
      <c r="F696" s="29">
        <v>0</v>
      </c>
      <c r="G696" s="33">
        <v>0</v>
      </c>
      <c r="H696" s="33">
        <v>0</v>
      </c>
      <c r="I696" s="73">
        <v>0</v>
      </c>
    </row>
    <row r="697" spans="1:9" ht="16.5" customHeight="1">
      <c r="A697" s="71"/>
      <c r="B697" s="27"/>
      <c r="C697" s="41"/>
      <c r="D697" s="41"/>
      <c r="E697" s="41"/>
      <c r="F697" s="41"/>
      <c r="G697" s="41"/>
      <c r="H697" s="41"/>
      <c r="I697" s="73"/>
    </row>
    <row r="698" spans="1:9" ht="16.5" customHeight="1">
      <c r="A698" s="71" t="s">
        <v>41</v>
      </c>
      <c r="B698" s="27" t="s">
        <v>93</v>
      </c>
      <c r="C698" s="33">
        <v>0</v>
      </c>
      <c r="D698" s="33">
        <v>0</v>
      </c>
      <c r="E698" s="33">
        <v>0</v>
      </c>
      <c r="F698" s="29">
        <f>SUM(C698:E698)</f>
        <v>0</v>
      </c>
      <c r="G698" s="33">
        <v>0</v>
      </c>
      <c r="H698" s="29">
        <v>0</v>
      </c>
      <c r="I698" s="73">
        <v>0</v>
      </c>
    </row>
    <row r="699" spans="1:9" ht="16.5" customHeight="1">
      <c r="A699" s="71"/>
      <c r="B699" s="27"/>
      <c r="C699" s="33"/>
      <c r="D699" s="33"/>
      <c r="E699" s="33"/>
      <c r="F699" s="33"/>
      <c r="G699" s="33"/>
      <c r="H699" s="33"/>
      <c r="I699" s="73"/>
    </row>
    <row r="700" spans="1:9" ht="16.5" customHeight="1">
      <c r="A700" s="71" t="s">
        <v>43</v>
      </c>
      <c r="B700" s="27" t="s">
        <v>44</v>
      </c>
      <c r="C700" s="33">
        <v>0</v>
      </c>
      <c r="D700" s="33">
        <v>0</v>
      </c>
      <c r="E700" s="33">
        <v>0</v>
      </c>
      <c r="F700" s="29">
        <f>SUM(C700:E700)</f>
        <v>0</v>
      </c>
      <c r="G700" s="33">
        <v>0</v>
      </c>
      <c r="H700" s="33">
        <v>0</v>
      </c>
      <c r="I700" s="73">
        <v>0</v>
      </c>
    </row>
    <row r="701" spans="1:9" ht="16.5" customHeight="1">
      <c r="A701" s="71"/>
      <c r="B701" s="27"/>
      <c r="C701" s="33"/>
      <c r="D701" s="33"/>
      <c r="E701" s="33"/>
      <c r="F701" s="29"/>
      <c r="G701" s="33"/>
      <c r="H701" s="33"/>
      <c r="I701" s="73"/>
    </row>
    <row r="702" spans="1:9" ht="16.5" customHeight="1">
      <c r="A702" s="74" t="s">
        <v>45</v>
      </c>
      <c r="B702" s="27" t="s">
        <v>46</v>
      </c>
      <c r="C702" s="33">
        <v>0</v>
      </c>
      <c r="D702" s="33">
        <v>0</v>
      </c>
      <c r="E702" s="33">
        <v>0</v>
      </c>
      <c r="F702" s="29">
        <f>SUM(C702:E702)</f>
        <v>0</v>
      </c>
      <c r="G702" s="33">
        <v>0</v>
      </c>
      <c r="H702" s="33">
        <v>0</v>
      </c>
      <c r="I702" s="73">
        <v>0</v>
      </c>
    </row>
    <row r="703" spans="1:9" ht="16.5" customHeight="1" thickBot="1">
      <c r="A703" s="71"/>
      <c r="B703" s="27"/>
      <c r="C703" s="41"/>
      <c r="D703" s="41"/>
      <c r="E703" s="41"/>
      <c r="F703" s="41"/>
      <c r="G703" s="41"/>
      <c r="H703" s="41"/>
      <c r="I703" s="52"/>
    </row>
    <row r="704" spans="1:9" ht="16.5" customHeight="1" thickTop="1" thickBot="1">
      <c r="A704" s="94"/>
      <c r="B704" s="95" t="s">
        <v>68</v>
      </c>
      <c r="C704" s="96">
        <f>SUM(C676:C700)</f>
        <v>16</v>
      </c>
      <c r="D704" s="97">
        <f>SUM(D676:D703)</f>
        <v>42</v>
      </c>
      <c r="E704" s="96">
        <f>SUM(E676:E703)</f>
        <v>0</v>
      </c>
      <c r="F704" s="97">
        <f>SUM(C704:E704)</f>
        <v>58</v>
      </c>
      <c r="G704" s="96">
        <f>SUM(G676:G703)</f>
        <v>13</v>
      </c>
      <c r="H704" s="98">
        <f>SUM(G704/D704*1000)</f>
        <v>309.52380952380952</v>
      </c>
      <c r="I704" s="99">
        <f>SUM(I678:I698)</f>
        <v>93</v>
      </c>
    </row>
    <row r="705" spans="1:9" ht="14.25" customHeight="1" thickTop="1">
      <c r="A705" s="50"/>
      <c r="B705" s="51"/>
      <c r="C705" s="27"/>
      <c r="D705" s="27"/>
      <c r="E705" s="27"/>
      <c r="F705" s="27"/>
      <c r="G705" s="27"/>
      <c r="H705" s="27"/>
      <c r="I705" s="52"/>
    </row>
    <row r="706" spans="1:9" ht="14.25" customHeight="1">
      <c r="A706" s="50"/>
      <c r="B706" s="80" t="s">
        <v>48</v>
      </c>
      <c r="C706" s="54">
        <v>16</v>
      </c>
      <c r="D706" s="54">
        <v>44</v>
      </c>
      <c r="E706" s="54">
        <v>3</v>
      </c>
      <c r="F706" s="54">
        <f>SUM(C706:E706)</f>
        <v>63</v>
      </c>
      <c r="G706" s="54">
        <v>17</v>
      </c>
      <c r="H706" s="54">
        <f>SUM(G706/D706*1000)</f>
        <v>386.36363636363637</v>
      </c>
      <c r="I706" s="111">
        <v>74</v>
      </c>
    </row>
    <row r="707" spans="1:9" ht="14.25" customHeight="1">
      <c r="A707" s="50"/>
      <c r="B707" s="51"/>
      <c r="C707" s="56"/>
      <c r="D707" s="56"/>
      <c r="E707" s="56"/>
      <c r="F707" s="56"/>
      <c r="G707" s="56"/>
      <c r="H707" s="56"/>
      <c r="I707" s="52"/>
    </row>
    <row r="708" spans="1:9" ht="14.25" customHeight="1">
      <c r="A708" s="50"/>
      <c r="B708" s="80">
        <v>2009</v>
      </c>
      <c r="C708" s="54">
        <v>17</v>
      </c>
      <c r="D708" s="54">
        <v>22.5</v>
      </c>
      <c r="E708" s="54">
        <v>118</v>
      </c>
      <c r="F708" s="54">
        <f>SUM(C708:E708)</f>
        <v>157.5</v>
      </c>
      <c r="G708" s="54">
        <v>9</v>
      </c>
      <c r="H708" s="54">
        <f>SUM(G708/D708*1000)</f>
        <v>400</v>
      </c>
      <c r="I708" s="111">
        <v>174</v>
      </c>
    </row>
    <row r="709" spans="1:9" ht="14.25" customHeight="1">
      <c r="A709" s="50"/>
      <c r="B709" s="51"/>
      <c r="C709" s="56"/>
      <c r="D709" s="56"/>
      <c r="E709" s="56"/>
      <c r="F709" s="56"/>
      <c r="G709" s="56"/>
      <c r="H709" s="56"/>
      <c r="I709" s="52"/>
    </row>
    <row r="710" spans="1:9" ht="14.25" customHeight="1">
      <c r="A710" s="50"/>
      <c r="B710" s="80" t="s">
        <v>50</v>
      </c>
      <c r="C710" s="54">
        <v>17</v>
      </c>
      <c r="D710" s="54">
        <v>25.5</v>
      </c>
      <c r="E710" s="54">
        <v>118</v>
      </c>
      <c r="F710" s="54">
        <f>SUM(C710:E710)</f>
        <v>160.5</v>
      </c>
      <c r="G710" s="54">
        <v>7.5</v>
      </c>
      <c r="H710" s="54">
        <f>SUM(G710/D710*1000)</f>
        <v>294.11764705882354</v>
      </c>
      <c r="I710" s="111">
        <v>174</v>
      </c>
    </row>
    <row r="711" spans="1:9" ht="14.25" customHeight="1">
      <c r="A711" s="50"/>
      <c r="B711" s="51"/>
      <c r="C711" s="56"/>
      <c r="D711" s="56"/>
      <c r="E711" s="56"/>
      <c r="F711" s="56"/>
      <c r="G711" s="56"/>
      <c r="H711" s="56"/>
      <c r="I711" s="52"/>
    </row>
    <row r="712" spans="1:9" ht="14.25" customHeight="1">
      <c r="A712" s="50"/>
      <c r="B712" s="80" t="s">
        <v>51</v>
      </c>
      <c r="C712" s="54">
        <v>2</v>
      </c>
      <c r="D712" s="54">
        <v>52.5</v>
      </c>
      <c r="E712" s="54">
        <v>108</v>
      </c>
      <c r="F712" s="54">
        <f>SUM(C712:E712)</f>
        <v>162.5</v>
      </c>
      <c r="G712" s="54">
        <v>12.5</v>
      </c>
      <c r="H712" s="54">
        <f>SUM(G712/D712*1000)</f>
        <v>238.09523809523807</v>
      </c>
      <c r="I712" s="111">
        <v>181</v>
      </c>
    </row>
    <row r="713" spans="1:9" ht="14.25" customHeight="1" thickBot="1">
      <c r="A713" s="59"/>
      <c r="B713" s="60"/>
      <c r="C713" s="61"/>
      <c r="D713" s="61"/>
      <c r="E713" s="61"/>
      <c r="F713" s="61"/>
      <c r="G713" s="61"/>
      <c r="H713" s="61"/>
      <c r="I713" s="62"/>
    </row>
    <row r="714" spans="1:9" ht="14.25" customHeight="1" thickTop="1">
      <c r="B714" s="63" t="s">
        <v>52</v>
      </c>
    </row>
    <row r="715" spans="1:9" ht="14.25" customHeight="1">
      <c r="B715" s="63"/>
      <c r="G715" s="90"/>
      <c r="H715" s="64"/>
      <c r="I715" s="90"/>
    </row>
    <row r="716" spans="1:9" ht="14.25" customHeight="1">
      <c r="B716" s="6"/>
    </row>
    <row r="718" spans="1:9" ht="14.25" customHeight="1">
      <c r="A718" s="105"/>
      <c r="B718" s="106"/>
      <c r="C718" s="106"/>
      <c r="D718" s="106"/>
      <c r="E718" s="106"/>
      <c r="F718" s="106"/>
      <c r="G718" s="106"/>
      <c r="H718" s="106"/>
      <c r="I718" s="106"/>
    </row>
    <row r="719" spans="1:9" ht="14.2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4.2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4.2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4.25" customHeight="1">
      <c r="A722" s="91" t="s">
        <v>110</v>
      </c>
      <c r="B722" s="92"/>
      <c r="C722" s="92"/>
      <c r="D722" s="92"/>
      <c r="E722" s="92"/>
      <c r="F722" s="92"/>
      <c r="G722" s="92"/>
      <c r="H722" s="92"/>
      <c r="I722" s="92"/>
    </row>
    <row r="723" spans="1:9" ht="14.2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4.25" customHeight="1">
      <c r="C724" s="2" t="s">
        <v>111</v>
      </c>
      <c r="D724" s="3" t="s">
        <v>1</v>
      </c>
      <c r="E724" s="4"/>
      <c r="F724" s="4"/>
    </row>
    <row r="725" spans="1:9" ht="14.25" customHeight="1">
      <c r="D725" s="4" t="s">
        <v>112</v>
      </c>
      <c r="E725" s="4"/>
      <c r="F725" s="4"/>
    </row>
    <row r="726" spans="1:9" ht="14.25" customHeight="1">
      <c r="D726" s="4" t="s">
        <v>3</v>
      </c>
      <c r="E726" s="4" t="s">
        <v>4</v>
      </c>
      <c r="F726" s="4"/>
    </row>
    <row r="727" spans="1:9" ht="14.25" customHeight="1" thickBot="1">
      <c r="A727" s="5"/>
      <c r="B727" s="5"/>
      <c r="C727" s="5"/>
      <c r="D727" s="6"/>
      <c r="E727" s="6"/>
      <c r="F727" s="6"/>
      <c r="G727" s="6"/>
      <c r="H727" s="6"/>
      <c r="I727" s="6"/>
    </row>
    <row r="728" spans="1:9" ht="16.5" customHeight="1" thickTop="1">
      <c r="A728" s="7"/>
      <c r="B728" s="8"/>
      <c r="C728" s="9" t="s">
        <v>5</v>
      </c>
      <c r="D728" s="10"/>
      <c r="E728" s="11"/>
      <c r="F728" s="8" t="s">
        <v>6</v>
      </c>
      <c r="G728" s="12" t="s">
        <v>7</v>
      </c>
      <c r="H728" s="8" t="s">
        <v>8</v>
      </c>
      <c r="I728" s="13" t="s">
        <v>9</v>
      </c>
    </row>
    <row r="729" spans="1:9" ht="16.5" customHeight="1">
      <c r="A729" s="14" t="s">
        <v>10</v>
      </c>
      <c r="B729" s="15" t="s">
        <v>11</v>
      </c>
      <c r="C729" s="16" t="s">
        <v>12</v>
      </c>
      <c r="D729" s="15" t="s">
        <v>13</v>
      </c>
      <c r="E729" s="16" t="s">
        <v>14</v>
      </c>
      <c r="F729" s="15" t="s">
        <v>15</v>
      </c>
      <c r="G729" s="16" t="s">
        <v>56</v>
      </c>
      <c r="H729" s="15" t="s">
        <v>7</v>
      </c>
      <c r="I729" s="17" t="s">
        <v>17</v>
      </c>
    </row>
    <row r="730" spans="1:9" ht="16.5" customHeight="1">
      <c r="A730" s="18"/>
      <c r="B730" s="19"/>
      <c r="C730" s="20"/>
      <c r="D730" s="19"/>
      <c r="E730" s="20"/>
      <c r="F730" s="19"/>
      <c r="G730" s="20"/>
      <c r="H730" s="19" t="s">
        <v>18</v>
      </c>
      <c r="I730" s="21" t="s">
        <v>19</v>
      </c>
    </row>
    <row r="731" spans="1:9" ht="16.5" customHeight="1">
      <c r="A731" s="69"/>
      <c r="B731" s="23"/>
      <c r="C731" s="23"/>
      <c r="D731" s="23"/>
      <c r="E731" s="23"/>
      <c r="F731" s="23"/>
      <c r="G731" s="23"/>
      <c r="H731" s="23"/>
      <c r="I731" s="70"/>
    </row>
    <row r="732" spans="1:9" ht="16.5" customHeight="1">
      <c r="A732" s="71">
        <v>1</v>
      </c>
      <c r="B732" s="27" t="s">
        <v>20</v>
      </c>
      <c r="C732" s="33">
        <v>1</v>
      </c>
      <c r="D732" s="33">
        <v>1</v>
      </c>
      <c r="E732" s="33">
        <v>0</v>
      </c>
      <c r="F732" s="33">
        <f>SUM(C732:E732)</f>
        <v>2</v>
      </c>
      <c r="G732" s="33">
        <v>0</v>
      </c>
      <c r="H732" s="33">
        <v>0</v>
      </c>
      <c r="I732" s="73">
        <v>4</v>
      </c>
    </row>
    <row r="733" spans="1:9" ht="16.5" customHeight="1">
      <c r="A733" s="71"/>
      <c r="B733" s="27"/>
      <c r="C733" s="29"/>
      <c r="D733" s="29"/>
      <c r="E733" s="29"/>
      <c r="F733" s="29"/>
      <c r="G733" s="29"/>
      <c r="H733" s="29"/>
      <c r="I733" s="72"/>
    </row>
    <row r="734" spans="1:9" ht="16.5" customHeight="1">
      <c r="A734" s="71" t="s">
        <v>21</v>
      </c>
      <c r="B734" s="27" t="s">
        <v>89</v>
      </c>
      <c r="C734" s="33">
        <v>0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73">
        <v>0</v>
      </c>
    </row>
    <row r="735" spans="1:9" ht="16.5" customHeight="1">
      <c r="A735" s="71"/>
      <c r="B735" s="27"/>
      <c r="C735" s="29"/>
      <c r="D735" s="29"/>
      <c r="E735" s="29"/>
      <c r="F735" s="29"/>
      <c r="G735" s="29"/>
      <c r="H735" s="29"/>
      <c r="I735" s="72"/>
    </row>
    <row r="736" spans="1:9" ht="16.5" customHeight="1">
      <c r="A736" s="71" t="s">
        <v>23</v>
      </c>
      <c r="B736" s="27" t="s">
        <v>113</v>
      </c>
      <c r="C736" s="33">
        <v>1</v>
      </c>
      <c r="D736" s="29">
        <v>1</v>
      </c>
      <c r="E736" s="33">
        <v>0</v>
      </c>
      <c r="F736" s="29">
        <f>SUM(C736:E736)</f>
        <v>2</v>
      </c>
      <c r="G736" s="29">
        <v>0</v>
      </c>
      <c r="H736" s="29">
        <f>SUM(G736/D736*1000)</f>
        <v>0</v>
      </c>
      <c r="I736" s="73">
        <v>4</v>
      </c>
    </row>
    <row r="737" spans="1:9" ht="16.5" customHeight="1">
      <c r="A737" s="71"/>
      <c r="B737" s="27"/>
      <c r="C737" s="29"/>
      <c r="D737" s="29"/>
      <c r="E737" s="29"/>
      <c r="F737" s="29"/>
      <c r="G737" s="29"/>
      <c r="H737" s="29"/>
      <c r="I737" s="72"/>
    </row>
    <row r="738" spans="1:9" ht="16.5" customHeight="1">
      <c r="A738" s="71" t="s">
        <v>25</v>
      </c>
      <c r="B738" s="27" t="s">
        <v>59</v>
      </c>
      <c r="C738" s="33">
        <v>2</v>
      </c>
      <c r="D738" s="33">
        <v>0</v>
      </c>
      <c r="E738" s="33">
        <v>0</v>
      </c>
      <c r="F738" s="29">
        <f>SUM(C738:E738)</f>
        <v>2</v>
      </c>
      <c r="G738" s="33">
        <v>0</v>
      </c>
      <c r="H738" s="33">
        <v>0</v>
      </c>
      <c r="I738" s="73">
        <v>4</v>
      </c>
    </row>
    <row r="739" spans="1:9" ht="16.5" customHeight="1">
      <c r="A739" s="71"/>
      <c r="B739" s="27"/>
      <c r="C739" s="33"/>
      <c r="D739" s="33"/>
      <c r="E739" s="33"/>
      <c r="F739" s="33"/>
      <c r="G739" s="33"/>
      <c r="H739" s="33"/>
      <c r="I739" s="73"/>
    </row>
    <row r="740" spans="1:9" ht="16.5" customHeight="1">
      <c r="A740" s="71" t="s">
        <v>27</v>
      </c>
      <c r="B740" s="27" t="s">
        <v>60</v>
      </c>
      <c r="C740" s="33">
        <v>9</v>
      </c>
      <c r="D740" s="33">
        <v>27</v>
      </c>
      <c r="E740" s="33">
        <v>5</v>
      </c>
      <c r="F740" s="29">
        <f>SUM(C740:E740)</f>
        <v>41</v>
      </c>
      <c r="G740" s="33">
        <v>10</v>
      </c>
      <c r="H740" s="29">
        <f>SUM(G740/D740*1000)</f>
        <v>370.37037037037032</v>
      </c>
      <c r="I740" s="73">
        <v>37</v>
      </c>
    </row>
    <row r="741" spans="1:9" ht="16.5" customHeight="1">
      <c r="A741" s="71"/>
      <c r="B741" s="27"/>
      <c r="C741" s="29"/>
      <c r="D741" s="29"/>
      <c r="E741" s="33"/>
      <c r="F741" s="29"/>
      <c r="G741" s="33"/>
      <c r="H741" s="33"/>
      <c r="I741" s="72"/>
    </row>
    <row r="742" spans="1:9" ht="16.5" customHeight="1">
      <c r="A742" s="71" t="s">
        <v>29</v>
      </c>
      <c r="B742" s="27" t="s">
        <v>30</v>
      </c>
      <c r="C742" s="33">
        <v>0</v>
      </c>
      <c r="D742" s="33">
        <v>0</v>
      </c>
      <c r="E742" s="33">
        <v>0</v>
      </c>
      <c r="F742" s="29">
        <f>SUM(C742:E742)</f>
        <v>0</v>
      </c>
      <c r="G742" s="33">
        <v>0</v>
      </c>
      <c r="H742" s="33">
        <v>0</v>
      </c>
      <c r="I742" s="73">
        <v>0</v>
      </c>
    </row>
    <row r="743" spans="1:9" ht="16.5" customHeight="1">
      <c r="A743" s="71"/>
      <c r="B743" s="27"/>
      <c r="C743" s="29"/>
      <c r="D743" s="29"/>
      <c r="E743" s="29"/>
      <c r="F743" s="29"/>
      <c r="G743" s="29"/>
      <c r="H743" s="29"/>
      <c r="I743" s="73"/>
    </row>
    <row r="744" spans="1:9" ht="16.5" customHeight="1">
      <c r="A744" s="71" t="s">
        <v>31</v>
      </c>
      <c r="B744" s="27" t="s">
        <v>32</v>
      </c>
      <c r="C744" s="33">
        <v>0</v>
      </c>
      <c r="D744" s="33">
        <v>0</v>
      </c>
      <c r="E744" s="33">
        <v>0</v>
      </c>
      <c r="F744" s="29">
        <f>SUM(C744:E744)</f>
        <v>0</v>
      </c>
      <c r="G744" s="33">
        <v>0</v>
      </c>
      <c r="H744" s="33">
        <v>0</v>
      </c>
      <c r="I744" s="73">
        <v>0</v>
      </c>
    </row>
    <row r="745" spans="1:9" ht="16.5" customHeight="1">
      <c r="A745" s="71"/>
      <c r="B745" s="27"/>
      <c r="C745" s="33"/>
      <c r="D745" s="33"/>
      <c r="E745" s="33"/>
      <c r="F745" s="33"/>
      <c r="G745" s="33"/>
      <c r="H745" s="33"/>
      <c r="I745" s="73"/>
    </row>
    <row r="746" spans="1:9" ht="16.5" customHeight="1">
      <c r="A746" s="71" t="s">
        <v>33</v>
      </c>
      <c r="B746" s="27" t="s">
        <v>105</v>
      </c>
      <c r="C746" s="33">
        <v>2</v>
      </c>
      <c r="D746" s="33">
        <v>1</v>
      </c>
      <c r="E746" s="33">
        <v>0</v>
      </c>
      <c r="F746" s="29">
        <f>SUM(C746:E746)</f>
        <v>3</v>
      </c>
      <c r="G746" s="33">
        <v>0</v>
      </c>
      <c r="H746" s="33">
        <v>0</v>
      </c>
      <c r="I746" s="73">
        <v>6</v>
      </c>
    </row>
    <row r="747" spans="1:9" ht="16.5" customHeight="1">
      <c r="A747" s="71"/>
      <c r="B747" s="27"/>
      <c r="C747" s="33"/>
      <c r="D747" s="33"/>
      <c r="E747" s="33"/>
      <c r="F747" s="33"/>
      <c r="G747" s="33"/>
      <c r="H747" s="33"/>
      <c r="I747" s="73"/>
    </row>
    <row r="748" spans="1:9" ht="16.5" customHeight="1">
      <c r="A748" s="71" t="s">
        <v>35</v>
      </c>
      <c r="B748" s="27" t="s">
        <v>36</v>
      </c>
      <c r="C748" s="33">
        <v>0</v>
      </c>
      <c r="D748" s="33">
        <v>0</v>
      </c>
      <c r="E748" s="33">
        <v>0</v>
      </c>
      <c r="F748" s="29">
        <f>SUM(C748:E748)</f>
        <v>0</v>
      </c>
      <c r="G748" s="33">
        <v>0</v>
      </c>
      <c r="H748" s="29">
        <v>0</v>
      </c>
      <c r="I748" s="73">
        <v>0</v>
      </c>
    </row>
    <row r="749" spans="1:9" ht="16.5" customHeight="1">
      <c r="A749" s="71"/>
      <c r="B749" s="27"/>
      <c r="C749" s="33"/>
      <c r="D749" s="33"/>
      <c r="E749" s="33"/>
      <c r="F749" s="33"/>
      <c r="G749" s="33"/>
      <c r="H749" s="33"/>
      <c r="I749" s="72"/>
    </row>
    <row r="750" spans="1:9" ht="16.5" customHeight="1">
      <c r="A750" s="71" t="s">
        <v>37</v>
      </c>
      <c r="B750" s="27" t="s">
        <v>38</v>
      </c>
      <c r="C750" s="33">
        <v>0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73">
        <v>0</v>
      </c>
    </row>
    <row r="751" spans="1:9" ht="16.5" customHeight="1">
      <c r="A751" s="71"/>
      <c r="B751" s="27"/>
      <c r="C751" s="29"/>
      <c r="D751" s="29"/>
      <c r="E751" s="29"/>
      <c r="F751" s="29"/>
      <c r="G751" s="29"/>
      <c r="H751" s="29"/>
      <c r="I751" s="52"/>
    </row>
    <row r="752" spans="1:9" ht="16.5" customHeight="1">
      <c r="A752" s="71" t="s">
        <v>39</v>
      </c>
      <c r="B752" s="27" t="s">
        <v>92</v>
      </c>
      <c r="C752" s="33">
        <v>0</v>
      </c>
      <c r="D752" s="33">
        <v>0</v>
      </c>
      <c r="E752" s="33">
        <v>2</v>
      </c>
      <c r="F752" s="29">
        <f>SUM(C752:E752)</f>
        <v>2</v>
      </c>
      <c r="G752" s="33">
        <v>0</v>
      </c>
      <c r="H752" s="33">
        <v>0</v>
      </c>
      <c r="I752" s="73">
        <v>1</v>
      </c>
    </row>
    <row r="753" spans="1:9" ht="16.5" customHeight="1">
      <c r="A753" s="71"/>
      <c r="B753" s="27"/>
      <c r="C753" s="41"/>
      <c r="D753" s="41"/>
      <c r="E753" s="41"/>
      <c r="F753" s="41"/>
      <c r="G753" s="41"/>
      <c r="H753" s="41"/>
      <c r="I753" s="73"/>
    </row>
    <row r="754" spans="1:9" ht="16.5" customHeight="1">
      <c r="A754" s="71" t="s">
        <v>41</v>
      </c>
      <c r="B754" s="27" t="s">
        <v>93</v>
      </c>
      <c r="C754" s="33">
        <v>83</v>
      </c>
      <c r="D754" s="33">
        <v>0</v>
      </c>
      <c r="E754" s="33">
        <v>0</v>
      </c>
      <c r="F754" s="29">
        <f>SUM(C754:E754)</f>
        <v>83</v>
      </c>
      <c r="G754" s="33">
        <v>0</v>
      </c>
      <c r="H754" s="29">
        <v>0</v>
      </c>
      <c r="I754" s="73">
        <v>194</v>
      </c>
    </row>
    <row r="755" spans="1:9" ht="16.5" customHeight="1">
      <c r="A755" s="71"/>
      <c r="B755" s="27"/>
      <c r="C755" s="33"/>
      <c r="D755" s="33"/>
      <c r="E755" s="33"/>
      <c r="F755" s="33"/>
      <c r="G755" s="33"/>
      <c r="H755" s="33"/>
      <c r="I755" s="73"/>
    </row>
    <row r="756" spans="1:9" ht="16.5" customHeight="1">
      <c r="A756" s="71" t="s">
        <v>43</v>
      </c>
      <c r="B756" s="27" t="s">
        <v>44</v>
      </c>
      <c r="C756" s="33">
        <v>0</v>
      </c>
      <c r="D756" s="33">
        <v>0</v>
      </c>
      <c r="E756" s="33">
        <v>0</v>
      </c>
      <c r="F756" s="29">
        <f>SUM(C756:E756)</f>
        <v>0</v>
      </c>
      <c r="G756" s="33">
        <v>0</v>
      </c>
      <c r="H756" s="33">
        <v>0</v>
      </c>
      <c r="I756" s="73">
        <v>0</v>
      </c>
    </row>
    <row r="757" spans="1:9" ht="16.5" customHeight="1">
      <c r="A757" s="71"/>
      <c r="B757" s="27"/>
      <c r="C757" s="33"/>
      <c r="D757" s="33"/>
      <c r="E757" s="33"/>
      <c r="F757" s="29"/>
      <c r="G757" s="33"/>
      <c r="H757" s="33"/>
      <c r="I757" s="73"/>
    </row>
    <row r="758" spans="1:9" ht="16.5" customHeight="1">
      <c r="A758" s="74" t="s">
        <v>45</v>
      </c>
      <c r="B758" s="27" t="s">
        <v>46</v>
      </c>
      <c r="C758" s="33">
        <v>0</v>
      </c>
      <c r="D758" s="33">
        <v>0</v>
      </c>
      <c r="E758" s="33">
        <v>0</v>
      </c>
      <c r="F758" s="29">
        <f>SUM(C758:E758)</f>
        <v>0</v>
      </c>
      <c r="G758" s="33">
        <v>0</v>
      </c>
      <c r="H758" s="33">
        <v>0</v>
      </c>
      <c r="I758" s="73">
        <v>0</v>
      </c>
    </row>
    <row r="759" spans="1:9" ht="16.5" customHeight="1" thickBot="1">
      <c r="A759" s="71"/>
      <c r="B759" s="27"/>
      <c r="C759" s="41"/>
      <c r="D759" s="41"/>
      <c r="E759" s="41"/>
      <c r="F759" s="41"/>
      <c r="G759" s="41"/>
      <c r="H759" s="41"/>
      <c r="I759" s="52"/>
    </row>
    <row r="760" spans="1:9" ht="16.5" customHeight="1" thickTop="1" thickBot="1">
      <c r="A760" s="94"/>
      <c r="B760" s="95" t="s">
        <v>114</v>
      </c>
      <c r="C760" s="96">
        <f>SUM(C732:C758)</f>
        <v>98</v>
      </c>
      <c r="D760" s="97">
        <f>SUM(D732:D759)</f>
        <v>30</v>
      </c>
      <c r="E760" s="96">
        <f>SUM(E732:E759)</f>
        <v>7</v>
      </c>
      <c r="F760" s="97">
        <f>SUM(C760:E760)</f>
        <v>135</v>
      </c>
      <c r="G760" s="96">
        <f>SUM(G732:G759)</f>
        <v>10</v>
      </c>
      <c r="H760" s="98">
        <f>SUM(G760/D760*1000)</f>
        <v>333.33333333333331</v>
      </c>
      <c r="I760" s="99">
        <f>SUM(I732:I758)</f>
        <v>250</v>
      </c>
    </row>
    <row r="761" spans="1:9" ht="14.25" customHeight="1" thickTop="1">
      <c r="A761" s="50"/>
      <c r="B761" s="51"/>
      <c r="C761" s="27"/>
      <c r="D761" s="27"/>
      <c r="E761" s="27"/>
      <c r="F761" s="27"/>
      <c r="G761" s="27"/>
      <c r="H761" s="27"/>
      <c r="I761" s="52"/>
    </row>
    <row r="762" spans="1:9" ht="14.25" customHeight="1">
      <c r="A762" s="50"/>
      <c r="B762" s="80" t="s">
        <v>48</v>
      </c>
      <c r="C762" s="54">
        <v>146</v>
      </c>
      <c r="D762" s="54">
        <v>63</v>
      </c>
      <c r="E762" s="54">
        <v>18</v>
      </c>
      <c r="F762" s="54">
        <f>SUM(C762:E762)</f>
        <v>227</v>
      </c>
      <c r="G762" s="54">
        <v>55</v>
      </c>
      <c r="H762" s="54">
        <f>SUM(G762/D762*1000)</f>
        <v>873.01587301587301</v>
      </c>
      <c r="I762" s="111">
        <v>452</v>
      </c>
    </row>
    <row r="763" spans="1:9" ht="14.25" customHeight="1">
      <c r="A763" s="50"/>
      <c r="B763" s="51"/>
      <c r="C763" s="56"/>
      <c r="D763" s="56"/>
      <c r="E763" s="56"/>
      <c r="F763" s="56"/>
      <c r="G763" s="56"/>
      <c r="H763" s="56"/>
      <c r="I763" s="52"/>
    </row>
    <row r="764" spans="1:9" ht="14.25" customHeight="1">
      <c r="A764" s="50"/>
      <c r="B764" s="80">
        <v>2009</v>
      </c>
      <c r="C764" s="54">
        <v>172</v>
      </c>
      <c r="D764" s="54">
        <v>118.5</v>
      </c>
      <c r="E764" s="54">
        <v>25.5</v>
      </c>
      <c r="F764" s="54">
        <f>SUM(C764:E764)</f>
        <v>316</v>
      </c>
      <c r="G764" s="54">
        <v>39.5</v>
      </c>
      <c r="H764" s="54">
        <f>SUM(G764/D764*1000)</f>
        <v>333.33333333333331</v>
      </c>
      <c r="I764" s="111">
        <v>465</v>
      </c>
    </row>
    <row r="765" spans="1:9" ht="14.25" customHeight="1">
      <c r="A765" s="50"/>
      <c r="B765" s="51"/>
      <c r="C765" s="56"/>
      <c r="D765" s="56"/>
      <c r="E765" s="56"/>
      <c r="F765" s="56"/>
      <c r="G765" s="56"/>
      <c r="H765" s="56"/>
      <c r="I765" s="52"/>
    </row>
    <row r="766" spans="1:9" ht="14.25" customHeight="1">
      <c r="A766" s="50"/>
      <c r="B766" s="80" t="s">
        <v>50</v>
      </c>
      <c r="C766" s="54">
        <v>215</v>
      </c>
      <c r="D766" s="54">
        <v>170</v>
      </c>
      <c r="E766" s="54">
        <v>129</v>
      </c>
      <c r="F766" s="54">
        <f>SUM(C766:E766)</f>
        <v>514</v>
      </c>
      <c r="G766" s="54">
        <v>53.5</v>
      </c>
      <c r="H766" s="54">
        <f>SUM(G766/D766*1000)</f>
        <v>314.70588235294116</v>
      </c>
      <c r="I766" s="111">
        <v>951</v>
      </c>
    </row>
    <row r="767" spans="1:9" ht="14.25" customHeight="1">
      <c r="A767" s="50"/>
      <c r="B767" s="51"/>
      <c r="C767" s="56"/>
      <c r="D767" s="56"/>
      <c r="E767" s="56"/>
      <c r="F767" s="56"/>
      <c r="G767" s="56"/>
      <c r="H767" s="56"/>
      <c r="I767" s="52"/>
    </row>
    <row r="768" spans="1:9" ht="14.25" customHeight="1">
      <c r="A768" s="50"/>
      <c r="B768" s="80" t="s">
        <v>51</v>
      </c>
      <c r="C768" s="54">
        <v>224</v>
      </c>
      <c r="D768" s="54">
        <v>74</v>
      </c>
      <c r="E768" s="54">
        <v>9.5</v>
      </c>
      <c r="F768" s="54">
        <f>SUM(C768:E768)</f>
        <v>307.5</v>
      </c>
      <c r="G768" s="54">
        <v>10</v>
      </c>
      <c r="H768" s="54">
        <f>SUM(G768/D768*1000)</f>
        <v>135.13513513513513</v>
      </c>
      <c r="I768" s="111">
        <v>729</v>
      </c>
    </row>
    <row r="769" spans="1:9" ht="14.25" customHeight="1" thickBot="1">
      <c r="A769" s="59"/>
      <c r="B769" s="60"/>
      <c r="C769" s="61"/>
      <c r="D769" s="61"/>
      <c r="E769" s="61"/>
      <c r="F769" s="61"/>
      <c r="G769" s="61"/>
      <c r="H769" s="61"/>
      <c r="I769" s="62"/>
    </row>
    <row r="770" spans="1:9" ht="14.25" customHeight="1" thickTop="1">
      <c r="B770" s="63" t="s">
        <v>52</v>
      </c>
      <c r="G770" s="90"/>
      <c r="H770" s="90"/>
      <c r="I770" s="90"/>
    </row>
    <row r="771" spans="1:9" ht="14.25" customHeight="1">
      <c r="A771" s="2"/>
      <c r="B771" s="63"/>
      <c r="C771" s="2"/>
      <c r="D771" s="2"/>
      <c r="E771" s="2"/>
      <c r="F771" s="2"/>
      <c r="G771" s="2"/>
      <c r="H771" s="2"/>
      <c r="I771" s="2"/>
    </row>
    <row r="772" spans="1:9" ht="14.25" customHeight="1">
      <c r="B772" s="6"/>
      <c r="G772" s="90"/>
      <c r="H772" s="64"/>
      <c r="I772" s="90"/>
    </row>
    <row r="773" spans="1:9" ht="14.25" customHeight="1">
      <c r="A773" s="105"/>
      <c r="B773" s="106"/>
      <c r="C773" s="106"/>
      <c r="D773" s="106"/>
      <c r="E773" s="106"/>
      <c r="F773" s="106"/>
      <c r="G773" s="106"/>
      <c r="H773" s="106"/>
      <c r="I773" s="106"/>
    </row>
    <row r="774" spans="1:9" ht="14.25" customHeight="1">
      <c r="A774" s="106"/>
      <c r="B774" s="106"/>
      <c r="C774" s="106"/>
      <c r="D774" s="106"/>
      <c r="E774" s="106"/>
      <c r="F774" s="106"/>
      <c r="G774" s="106"/>
      <c r="H774" s="106"/>
      <c r="I774" s="106"/>
    </row>
    <row r="775" spans="1:9" ht="14.2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4.2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4.2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4.25" customHeight="1">
      <c r="A778" s="91" t="s">
        <v>115</v>
      </c>
      <c r="B778" s="92"/>
      <c r="C778" s="92"/>
      <c r="D778" s="92"/>
      <c r="E778" s="92"/>
      <c r="F778" s="92"/>
      <c r="G778" s="92"/>
      <c r="H778" s="92"/>
      <c r="I778" s="92"/>
    </row>
    <row r="779" spans="1:9" ht="14.2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4.25" customHeight="1">
      <c r="C780" s="2" t="s">
        <v>116</v>
      </c>
      <c r="D780" s="3" t="s">
        <v>1</v>
      </c>
      <c r="E780" s="4"/>
      <c r="F780" s="4"/>
    </row>
    <row r="781" spans="1:9" ht="14.25" customHeight="1">
      <c r="D781" s="4" t="s">
        <v>117</v>
      </c>
      <c r="E781" s="4"/>
      <c r="F781" s="4"/>
    </row>
    <row r="782" spans="1:9" ht="14.25" customHeight="1">
      <c r="D782" s="4" t="s">
        <v>3</v>
      </c>
      <c r="E782" s="4" t="s">
        <v>4</v>
      </c>
      <c r="F782" s="4"/>
    </row>
    <row r="783" spans="1:9" ht="14.25" customHeight="1" thickBot="1">
      <c r="A783" s="5"/>
      <c r="B783" s="5"/>
      <c r="C783" s="5"/>
      <c r="D783" s="6"/>
      <c r="E783" s="6"/>
      <c r="F783" s="6"/>
      <c r="G783" s="6"/>
      <c r="H783" s="6"/>
      <c r="I783" s="6"/>
    </row>
    <row r="784" spans="1:9" ht="16.5" customHeight="1" thickTop="1">
      <c r="A784" s="7"/>
      <c r="B784" s="8"/>
      <c r="C784" s="9" t="s">
        <v>5</v>
      </c>
      <c r="D784" s="10"/>
      <c r="E784" s="11"/>
      <c r="F784" s="8" t="s">
        <v>6</v>
      </c>
      <c r="G784" s="12" t="s">
        <v>7</v>
      </c>
      <c r="H784" s="8" t="s">
        <v>8</v>
      </c>
      <c r="I784" s="13" t="s">
        <v>9</v>
      </c>
    </row>
    <row r="785" spans="1:9" ht="16.5" customHeight="1">
      <c r="A785" s="14" t="s">
        <v>10</v>
      </c>
      <c r="B785" s="15" t="s">
        <v>11</v>
      </c>
      <c r="C785" s="16" t="s">
        <v>12</v>
      </c>
      <c r="D785" s="15" t="s">
        <v>13</v>
      </c>
      <c r="E785" s="16" t="s">
        <v>14</v>
      </c>
      <c r="F785" s="15" t="s">
        <v>15</v>
      </c>
      <c r="G785" s="16" t="s">
        <v>56</v>
      </c>
      <c r="H785" s="15" t="s">
        <v>7</v>
      </c>
      <c r="I785" s="17" t="s">
        <v>17</v>
      </c>
    </row>
    <row r="786" spans="1:9" ht="16.5" customHeight="1">
      <c r="A786" s="18"/>
      <c r="B786" s="19"/>
      <c r="C786" s="20"/>
      <c r="D786" s="19"/>
      <c r="E786" s="20"/>
      <c r="F786" s="19"/>
      <c r="G786" s="20"/>
      <c r="H786" s="19" t="s">
        <v>18</v>
      </c>
      <c r="I786" s="21" t="s">
        <v>19</v>
      </c>
    </row>
    <row r="787" spans="1:9" ht="16.5" customHeight="1">
      <c r="A787" s="69"/>
      <c r="B787" s="23"/>
      <c r="C787" s="23"/>
      <c r="D787" s="23"/>
      <c r="E787" s="23"/>
      <c r="F787" s="23"/>
      <c r="G787" s="23"/>
      <c r="H787" s="23"/>
      <c r="I787" s="70"/>
    </row>
    <row r="788" spans="1:9" ht="16.5" customHeight="1">
      <c r="A788" s="71">
        <v>1</v>
      </c>
      <c r="B788" s="27" t="s">
        <v>20</v>
      </c>
      <c r="C788" s="33">
        <v>0</v>
      </c>
      <c r="D788" s="33">
        <v>1</v>
      </c>
      <c r="E788" s="33">
        <v>0</v>
      </c>
      <c r="F788" s="33">
        <f>SUM(C788:E788)</f>
        <v>1</v>
      </c>
      <c r="G788" s="33">
        <v>1</v>
      </c>
      <c r="H788" s="33">
        <f>G788/D788*1000</f>
        <v>1000</v>
      </c>
      <c r="I788" s="73">
        <v>10</v>
      </c>
    </row>
    <row r="789" spans="1:9" ht="16.5" customHeight="1">
      <c r="A789" s="71"/>
      <c r="B789" s="27"/>
      <c r="C789" s="29"/>
      <c r="D789" s="29"/>
      <c r="E789" s="29"/>
      <c r="F789" s="29"/>
      <c r="G789" s="29"/>
      <c r="H789" s="29"/>
      <c r="I789" s="72"/>
    </row>
    <row r="790" spans="1:9" ht="16.5" customHeight="1">
      <c r="A790" s="71" t="s">
        <v>21</v>
      </c>
      <c r="B790" s="27" t="s">
        <v>97</v>
      </c>
      <c r="C790" s="33">
        <v>0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73">
        <v>0</v>
      </c>
    </row>
    <row r="791" spans="1:9" ht="16.5" customHeight="1">
      <c r="A791" s="71"/>
      <c r="B791" s="27"/>
      <c r="C791" s="29"/>
      <c r="D791" s="29"/>
      <c r="E791" s="29"/>
      <c r="F791" s="29"/>
      <c r="G791" s="29"/>
      <c r="H791" s="29"/>
      <c r="I791" s="72"/>
    </row>
    <row r="792" spans="1:9" ht="16.5" customHeight="1">
      <c r="A792" s="71" t="s">
        <v>23</v>
      </c>
      <c r="B792" s="27" t="s">
        <v>90</v>
      </c>
      <c r="C792" s="33">
        <v>0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73">
        <v>0</v>
      </c>
    </row>
    <row r="793" spans="1:9" ht="16.5" customHeight="1">
      <c r="A793" s="71"/>
      <c r="B793" s="27"/>
      <c r="C793" s="29"/>
      <c r="D793" s="29"/>
      <c r="E793" s="29"/>
      <c r="F793" s="29"/>
      <c r="G793" s="29"/>
      <c r="H793" s="29"/>
      <c r="I793" s="72"/>
    </row>
    <row r="794" spans="1:9" ht="16.5" customHeight="1">
      <c r="A794" s="71" t="s">
        <v>25</v>
      </c>
      <c r="B794" s="27" t="s">
        <v>59</v>
      </c>
      <c r="C794" s="33">
        <v>0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73">
        <v>0</v>
      </c>
    </row>
    <row r="795" spans="1:9" ht="16.5" customHeight="1">
      <c r="A795" s="71"/>
      <c r="B795" s="27"/>
      <c r="C795" s="33"/>
      <c r="D795" s="33"/>
      <c r="E795" s="33"/>
      <c r="F795" s="33"/>
      <c r="G795" s="33"/>
      <c r="H795" s="33"/>
      <c r="I795" s="73"/>
    </row>
    <row r="796" spans="1:9" ht="16.5" customHeight="1">
      <c r="A796" s="71" t="s">
        <v>27</v>
      </c>
      <c r="B796" s="27" t="s">
        <v>60</v>
      </c>
      <c r="C796" s="33">
        <v>0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73">
        <v>0</v>
      </c>
    </row>
    <row r="797" spans="1:9" ht="16.5" customHeight="1">
      <c r="A797" s="71"/>
      <c r="B797" s="27"/>
      <c r="C797" s="29"/>
      <c r="D797" s="29"/>
      <c r="E797" s="33"/>
      <c r="F797" s="29"/>
      <c r="G797" s="33"/>
      <c r="H797" s="33"/>
      <c r="I797" s="72"/>
    </row>
    <row r="798" spans="1:9" ht="16.5" customHeight="1">
      <c r="A798" s="71" t="s">
        <v>29</v>
      </c>
      <c r="B798" s="27" t="s">
        <v>30</v>
      </c>
      <c r="C798" s="33">
        <v>0</v>
      </c>
      <c r="D798" s="33">
        <v>0</v>
      </c>
      <c r="E798" s="33">
        <v>0</v>
      </c>
      <c r="F798" s="33">
        <v>0</v>
      </c>
      <c r="G798" s="33">
        <v>0</v>
      </c>
      <c r="H798" s="33">
        <v>0</v>
      </c>
      <c r="I798" s="73">
        <v>0</v>
      </c>
    </row>
    <row r="799" spans="1:9" ht="16.5" customHeight="1">
      <c r="A799" s="71"/>
      <c r="B799" s="27"/>
      <c r="C799" s="29"/>
      <c r="D799" s="29"/>
      <c r="E799" s="29"/>
      <c r="F799" s="29"/>
      <c r="G799" s="29"/>
      <c r="H799" s="29"/>
      <c r="I799" s="73"/>
    </row>
    <row r="800" spans="1:9" ht="16.5" customHeight="1">
      <c r="A800" s="71" t="s">
        <v>31</v>
      </c>
      <c r="B800" s="27" t="s">
        <v>32</v>
      </c>
      <c r="C800" s="33">
        <v>0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73">
        <v>0</v>
      </c>
    </row>
    <row r="801" spans="1:9" ht="16.5" customHeight="1">
      <c r="A801" s="71"/>
      <c r="B801" s="27"/>
      <c r="C801" s="33"/>
      <c r="D801" s="33"/>
      <c r="E801" s="33"/>
      <c r="F801" s="33"/>
      <c r="G801" s="33"/>
      <c r="H801" s="33"/>
      <c r="I801" s="73"/>
    </row>
    <row r="802" spans="1:9" ht="16.5" customHeight="1">
      <c r="A802" s="71" t="s">
        <v>33</v>
      </c>
      <c r="B802" s="27" t="s">
        <v>34</v>
      </c>
      <c r="C802" s="33">
        <v>0</v>
      </c>
      <c r="D802" s="33">
        <v>0</v>
      </c>
      <c r="E802" s="33">
        <v>0</v>
      </c>
      <c r="F802" s="33">
        <v>0</v>
      </c>
      <c r="G802" s="33">
        <v>0</v>
      </c>
      <c r="H802" s="33">
        <v>0</v>
      </c>
      <c r="I802" s="73">
        <v>0</v>
      </c>
    </row>
    <row r="803" spans="1:9" ht="16.5" customHeight="1">
      <c r="A803" s="71"/>
      <c r="B803" s="27"/>
      <c r="C803" s="33"/>
      <c r="D803" s="33"/>
      <c r="E803" s="33"/>
      <c r="F803" s="33"/>
      <c r="G803" s="33"/>
      <c r="H803" s="33"/>
      <c r="I803" s="73"/>
    </row>
    <row r="804" spans="1:9" ht="16.5" customHeight="1">
      <c r="A804" s="71" t="s">
        <v>35</v>
      </c>
      <c r="B804" s="27" t="s">
        <v>36</v>
      </c>
      <c r="C804" s="33">
        <v>0</v>
      </c>
      <c r="D804" s="33">
        <v>0</v>
      </c>
      <c r="E804" s="33">
        <v>0</v>
      </c>
      <c r="F804" s="33">
        <v>0</v>
      </c>
      <c r="G804" s="33">
        <v>0</v>
      </c>
      <c r="H804" s="33">
        <v>0</v>
      </c>
      <c r="I804" s="73">
        <v>0</v>
      </c>
    </row>
    <row r="805" spans="1:9" ht="16.5" customHeight="1">
      <c r="A805" s="71"/>
      <c r="B805" s="27"/>
      <c r="C805" s="33"/>
      <c r="D805" s="33"/>
      <c r="E805" s="33"/>
      <c r="F805" s="33"/>
      <c r="G805" s="33"/>
      <c r="H805" s="33"/>
      <c r="I805" s="72"/>
    </row>
    <row r="806" spans="1:9" ht="16.5" customHeight="1">
      <c r="A806" s="71" t="s">
        <v>37</v>
      </c>
      <c r="B806" s="27" t="s">
        <v>38</v>
      </c>
      <c r="C806" s="33">
        <v>0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73">
        <v>0</v>
      </c>
    </row>
    <row r="807" spans="1:9" ht="16.5" customHeight="1">
      <c r="A807" s="71"/>
      <c r="B807" s="27"/>
      <c r="C807" s="29"/>
      <c r="D807" s="29"/>
      <c r="E807" s="29"/>
      <c r="F807" s="29"/>
      <c r="G807" s="29"/>
      <c r="H807" s="29"/>
      <c r="I807" s="52"/>
    </row>
    <row r="808" spans="1:9" ht="16.5" customHeight="1">
      <c r="A808" s="71" t="s">
        <v>39</v>
      </c>
      <c r="B808" s="27" t="s">
        <v>92</v>
      </c>
      <c r="C808" s="33">
        <v>0</v>
      </c>
      <c r="D808" s="33">
        <v>0</v>
      </c>
      <c r="E808" s="33">
        <v>0</v>
      </c>
      <c r="F808" s="33">
        <v>0</v>
      </c>
      <c r="G808" s="33">
        <v>0</v>
      </c>
      <c r="H808" s="33">
        <v>0</v>
      </c>
      <c r="I808" s="73">
        <v>0</v>
      </c>
    </row>
    <row r="809" spans="1:9" ht="16.5" customHeight="1">
      <c r="A809" s="71"/>
      <c r="B809" s="27"/>
      <c r="C809" s="41"/>
      <c r="D809" s="41"/>
      <c r="E809" s="41"/>
      <c r="F809" s="41"/>
      <c r="G809" s="41"/>
      <c r="H809" s="41"/>
      <c r="I809" s="73"/>
    </row>
    <row r="810" spans="1:9" ht="16.5" customHeight="1">
      <c r="A810" s="71" t="s">
        <v>41</v>
      </c>
      <c r="B810" s="27" t="s">
        <v>93</v>
      </c>
      <c r="C810" s="33">
        <v>0</v>
      </c>
      <c r="D810" s="33">
        <v>0</v>
      </c>
      <c r="E810" s="33">
        <v>0</v>
      </c>
      <c r="F810" s="33">
        <f>SUM(C810:E810)</f>
        <v>0</v>
      </c>
      <c r="G810" s="33">
        <v>0</v>
      </c>
      <c r="H810" s="33">
        <v>0</v>
      </c>
      <c r="I810" s="73">
        <v>0</v>
      </c>
    </row>
    <row r="811" spans="1:9" ht="16.5" customHeight="1">
      <c r="A811" s="71"/>
      <c r="B811" s="27"/>
      <c r="C811" s="33"/>
      <c r="D811" s="33"/>
      <c r="E811" s="33"/>
      <c r="F811" s="33"/>
      <c r="G811" s="33"/>
      <c r="H811" s="33"/>
      <c r="I811" s="73"/>
    </row>
    <row r="812" spans="1:9" ht="16.5" customHeight="1">
      <c r="A812" s="71" t="s">
        <v>43</v>
      </c>
      <c r="B812" s="27" t="s">
        <v>44</v>
      </c>
      <c r="C812" s="33">
        <v>0</v>
      </c>
      <c r="D812" s="33">
        <v>0</v>
      </c>
      <c r="E812" s="33">
        <v>0</v>
      </c>
      <c r="F812" s="33">
        <f>SUM(C812:E812)</f>
        <v>0</v>
      </c>
      <c r="G812" s="33">
        <v>0</v>
      </c>
      <c r="H812" s="33">
        <v>0</v>
      </c>
      <c r="I812" s="73">
        <v>0</v>
      </c>
    </row>
    <row r="813" spans="1:9" ht="16.5" customHeight="1">
      <c r="A813" s="71"/>
      <c r="B813" s="27"/>
      <c r="C813" s="33"/>
      <c r="D813" s="33"/>
      <c r="E813" s="33"/>
      <c r="F813" s="33"/>
      <c r="G813" s="33"/>
      <c r="H813" s="33"/>
      <c r="I813" s="73"/>
    </row>
    <row r="814" spans="1:9" ht="16.5" customHeight="1">
      <c r="A814" s="74" t="s">
        <v>45</v>
      </c>
      <c r="B814" s="27" t="s">
        <v>46</v>
      </c>
      <c r="C814" s="33">
        <v>1</v>
      </c>
      <c r="D814" s="33">
        <v>0</v>
      </c>
      <c r="E814" s="33">
        <v>0</v>
      </c>
      <c r="F814" s="33">
        <f>SUM(C814:E814)</f>
        <v>1</v>
      </c>
      <c r="G814" s="33">
        <v>0</v>
      </c>
      <c r="H814" s="33">
        <v>0</v>
      </c>
      <c r="I814" s="73">
        <v>1</v>
      </c>
    </row>
    <row r="815" spans="1:9" ht="16.5" customHeight="1" thickBot="1">
      <c r="A815" s="71"/>
      <c r="B815" s="27"/>
      <c r="C815" s="41"/>
      <c r="D815" s="41"/>
      <c r="E815" s="41"/>
      <c r="F815" s="41"/>
      <c r="G815" s="41"/>
      <c r="H815" s="41"/>
      <c r="I815" s="52"/>
    </row>
    <row r="816" spans="1:9" ht="16.5" customHeight="1" thickTop="1" thickBot="1">
      <c r="A816" s="94"/>
      <c r="B816" s="95" t="s">
        <v>47</v>
      </c>
      <c r="C816" s="97">
        <f>SUM(C788:C815)</f>
        <v>1</v>
      </c>
      <c r="D816" s="97">
        <f>SUM(D788:D815)</f>
        <v>1</v>
      </c>
      <c r="E816" s="96">
        <f>SUM(E788:E815)</f>
        <v>0</v>
      </c>
      <c r="F816" s="97">
        <f>SUM(C816:E816)</f>
        <v>2</v>
      </c>
      <c r="G816" s="96">
        <f>SUM(G788:G815)</f>
        <v>1</v>
      </c>
      <c r="H816" s="98">
        <f>SUM(G816/D816*1000)</f>
        <v>1000</v>
      </c>
      <c r="I816" s="99">
        <f>SUM(I788:I815)</f>
        <v>11</v>
      </c>
    </row>
    <row r="817" spans="1:9" ht="14.25" customHeight="1" thickTop="1">
      <c r="A817" s="50"/>
      <c r="B817" s="51"/>
      <c r="C817" s="27"/>
      <c r="D817" s="27"/>
      <c r="E817" s="27"/>
      <c r="F817" s="27"/>
      <c r="G817" s="27"/>
      <c r="H817" s="27"/>
      <c r="I817" s="52"/>
    </row>
    <row r="818" spans="1:9" ht="14.25" customHeight="1">
      <c r="A818" s="50"/>
      <c r="B818" s="80">
        <v>2010</v>
      </c>
      <c r="C818" s="54">
        <v>16.5</v>
      </c>
      <c r="D818" s="54">
        <v>22.5</v>
      </c>
      <c r="E818" s="54">
        <v>0</v>
      </c>
      <c r="F818" s="54">
        <f>SUM(C818:E818)</f>
        <v>39</v>
      </c>
      <c r="G818" s="54">
        <v>9</v>
      </c>
      <c r="H818" s="54">
        <f>SUM(G818/D818*1000)</f>
        <v>400</v>
      </c>
      <c r="I818" s="111">
        <v>68</v>
      </c>
    </row>
    <row r="819" spans="1:9" ht="14.25" customHeight="1">
      <c r="A819" s="50"/>
      <c r="B819" s="51"/>
      <c r="C819" s="56"/>
      <c r="D819" s="56"/>
      <c r="E819" s="56"/>
      <c r="F819" s="56"/>
      <c r="G819" s="56"/>
      <c r="H819" s="56"/>
      <c r="I819" s="52"/>
    </row>
    <row r="820" spans="1:9" ht="14.25" customHeight="1">
      <c r="A820" s="50"/>
      <c r="B820" s="80">
        <v>2009</v>
      </c>
      <c r="C820" s="54">
        <v>16.5</v>
      </c>
      <c r="D820" s="54">
        <v>22.5</v>
      </c>
      <c r="E820" s="54">
        <v>0</v>
      </c>
      <c r="F820" s="54">
        <f>SUM(C820:E820)</f>
        <v>39</v>
      </c>
      <c r="G820" s="54">
        <v>9</v>
      </c>
      <c r="H820" s="54">
        <f>SUM(G820/D820*1000)</f>
        <v>400</v>
      </c>
      <c r="I820" s="111">
        <v>68</v>
      </c>
    </row>
    <row r="821" spans="1:9" ht="14.25" customHeight="1">
      <c r="A821" s="50"/>
      <c r="B821" s="51"/>
      <c r="C821" s="56"/>
      <c r="D821" s="56"/>
      <c r="E821" s="56"/>
      <c r="F821" s="56"/>
      <c r="G821" s="56"/>
      <c r="H821" s="56"/>
      <c r="I821" s="52"/>
    </row>
    <row r="822" spans="1:9" ht="14.25" customHeight="1">
      <c r="A822" s="50"/>
      <c r="B822" s="80" t="s">
        <v>50</v>
      </c>
      <c r="C822" s="54">
        <v>13</v>
      </c>
      <c r="D822" s="54">
        <v>26.5</v>
      </c>
      <c r="E822" s="54">
        <v>0</v>
      </c>
      <c r="F822" s="54">
        <f>SUM(C822:E822)</f>
        <v>39.5</v>
      </c>
      <c r="G822" s="54">
        <v>13.5</v>
      </c>
      <c r="H822" s="54">
        <f>SUM(G822/D822*1000)</f>
        <v>509.43396226415092</v>
      </c>
      <c r="I822" s="111">
        <v>73</v>
      </c>
    </row>
    <row r="823" spans="1:9" ht="14.25" customHeight="1">
      <c r="A823" s="50"/>
      <c r="B823" s="51"/>
      <c r="C823" s="56"/>
      <c r="D823" s="56"/>
      <c r="E823" s="56"/>
      <c r="F823" s="56"/>
      <c r="G823" s="56"/>
      <c r="H823" s="56"/>
      <c r="I823" s="52"/>
    </row>
    <row r="824" spans="1:9" ht="14.25" customHeight="1">
      <c r="A824" s="50"/>
      <c r="B824" s="80" t="s">
        <v>51</v>
      </c>
      <c r="C824" s="54">
        <v>17.5</v>
      </c>
      <c r="D824" s="54">
        <v>25.5</v>
      </c>
      <c r="E824" s="54">
        <v>0</v>
      </c>
      <c r="F824" s="54">
        <f>SUM(C824:E824)</f>
        <v>43</v>
      </c>
      <c r="G824" s="54">
        <v>10</v>
      </c>
      <c r="H824" s="54">
        <f>SUM(G824/D824*1000)</f>
        <v>392.15686274509801</v>
      </c>
      <c r="I824" s="111">
        <v>73</v>
      </c>
    </row>
    <row r="825" spans="1:9" ht="14.25" customHeight="1" thickBot="1">
      <c r="A825" s="59"/>
      <c r="B825" s="60"/>
      <c r="C825" s="61"/>
      <c r="D825" s="61"/>
      <c r="E825" s="61"/>
      <c r="F825" s="61"/>
      <c r="G825" s="61"/>
      <c r="H825" s="61"/>
      <c r="I825" s="62"/>
    </row>
    <row r="826" spans="1:9" ht="14.25" customHeight="1" thickTop="1">
      <c r="B826" s="63" t="s">
        <v>52</v>
      </c>
      <c r="G826" s="90"/>
      <c r="H826" s="90"/>
      <c r="I826" s="90"/>
    </row>
    <row r="827" spans="1:9" ht="14.25" customHeight="1">
      <c r="B827" s="63"/>
      <c r="G827" s="90"/>
      <c r="H827" s="64"/>
      <c r="I827" s="90"/>
    </row>
    <row r="828" spans="1:9" ht="14.25" customHeight="1">
      <c r="B828" s="6"/>
    </row>
    <row r="834" spans="1:9" ht="14.25" customHeight="1">
      <c r="A834" s="91" t="s">
        <v>118</v>
      </c>
      <c r="B834" s="92"/>
      <c r="C834" s="92"/>
      <c r="D834" s="92"/>
      <c r="E834" s="92"/>
      <c r="F834" s="92"/>
      <c r="G834" s="92"/>
      <c r="H834" s="92"/>
      <c r="I834" s="92"/>
    </row>
    <row r="835" spans="1:9" ht="14.2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4.25" customHeight="1">
      <c r="C836" s="2" t="s">
        <v>119</v>
      </c>
      <c r="D836" s="3" t="s">
        <v>1</v>
      </c>
      <c r="E836" s="4"/>
      <c r="F836" s="4"/>
    </row>
    <row r="837" spans="1:9" ht="14.25" customHeight="1">
      <c r="D837" s="4" t="s">
        <v>120</v>
      </c>
      <c r="E837" s="4"/>
      <c r="F837" s="4"/>
    </row>
    <row r="838" spans="1:9" ht="14.25" customHeight="1">
      <c r="D838" s="4" t="s">
        <v>3</v>
      </c>
      <c r="E838" s="4" t="s">
        <v>4</v>
      </c>
      <c r="F838" s="4"/>
    </row>
    <row r="839" spans="1:9" ht="14.25" customHeight="1" thickBot="1">
      <c r="A839" s="5"/>
      <c r="B839" s="5"/>
      <c r="C839" s="5"/>
      <c r="D839" s="6"/>
      <c r="E839" s="6"/>
      <c r="F839" s="6"/>
      <c r="G839" s="6"/>
      <c r="H839" s="6"/>
      <c r="I839" s="6"/>
    </row>
    <row r="840" spans="1:9" ht="16.5" customHeight="1" thickTop="1">
      <c r="A840" s="7"/>
      <c r="B840" s="8"/>
      <c r="C840" s="9" t="s">
        <v>5</v>
      </c>
      <c r="D840" s="10"/>
      <c r="E840" s="11"/>
      <c r="F840" s="8" t="s">
        <v>6</v>
      </c>
      <c r="G840" s="12" t="s">
        <v>7</v>
      </c>
      <c r="H840" s="8" t="s">
        <v>8</v>
      </c>
      <c r="I840" s="13" t="s">
        <v>9</v>
      </c>
    </row>
    <row r="841" spans="1:9" ht="16.5" customHeight="1">
      <c r="A841" s="14" t="s">
        <v>10</v>
      </c>
      <c r="B841" s="15" t="s">
        <v>11</v>
      </c>
      <c r="C841" s="16" t="s">
        <v>12</v>
      </c>
      <c r="D841" s="15" t="s">
        <v>13</v>
      </c>
      <c r="E841" s="16" t="s">
        <v>14</v>
      </c>
      <c r="F841" s="15" t="s">
        <v>15</v>
      </c>
      <c r="G841" s="16" t="s">
        <v>56</v>
      </c>
      <c r="H841" s="15" t="s">
        <v>7</v>
      </c>
      <c r="I841" s="17" t="s">
        <v>17</v>
      </c>
    </row>
    <row r="842" spans="1:9" ht="16.5" customHeight="1">
      <c r="A842" s="18"/>
      <c r="B842" s="19"/>
      <c r="C842" s="20"/>
      <c r="D842" s="19"/>
      <c r="E842" s="20"/>
      <c r="F842" s="19"/>
      <c r="G842" s="20"/>
      <c r="H842" s="19" t="s">
        <v>18</v>
      </c>
      <c r="I842" s="21" t="s">
        <v>19</v>
      </c>
    </row>
    <row r="843" spans="1:9" ht="16.5" customHeight="1">
      <c r="A843" s="69"/>
      <c r="B843" s="23"/>
      <c r="C843" s="23"/>
      <c r="D843" s="23"/>
      <c r="E843" s="23"/>
      <c r="F843" s="23"/>
      <c r="G843" s="23"/>
      <c r="H843" s="23"/>
      <c r="I843" s="70"/>
    </row>
    <row r="844" spans="1:9" ht="16.5" customHeight="1">
      <c r="A844" s="71">
        <v>1</v>
      </c>
      <c r="B844" s="27" t="s">
        <v>20</v>
      </c>
      <c r="C844" s="33">
        <v>0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73">
        <v>0</v>
      </c>
    </row>
    <row r="845" spans="1:9" ht="16.5" customHeight="1">
      <c r="A845" s="71"/>
      <c r="B845" s="27"/>
      <c r="C845" s="29"/>
      <c r="D845" s="29"/>
      <c r="E845" s="29"/>
      <c r="F845" s="29"/>
      <c r="G845" s="29"/>
      <c r="H845" s="29"/>
      <c r="I845" s="72"/>
    </row>
    <row r="846" spans="1:9" ht="16.5" customHeight="1">
      <c r="A846" s="71" t="s">
        <v>21</v>
      </c>
      <c r="B846" s="27" t="s">
        <v>57</v>
      </c>
      <c r="C846" s="33">
        <v>0</v>
      </c>
      <c r="D846" s="33">
        <v>0</v>
      </c>
      <c r="E846" s="33">
        <v>0</v>
      </c>
      <c r="F846" s="33">
        <f>SUM(C846:E846)</f>
        <v>0</v>
      </c>
      <c r="G846" s="33">
        <v>0</v>
      </c>
      <c r="H846" s="33">
        <v>0</v>
      </c>
      <c r="I846" s="73">
        <v>0</v>
      </c>
    </row>
    <row r="847" spans="1:9" ht="16.5" customHeight="1">
      <c r="A847" s="71"/>
      <c r="B847" s="27"/>
      <c r="C847" s="29"/>
      <c r="D847" s="29"/>
      <c r="E847" s="29"/>
      <c r="F847" s="29"/>
      <c r="G847" s="29"/>
      <c r="H847" s="29"/>
      <c r="I847" s="72"/>
    </row>
    <row r="848" spans="1:9" ht="16.5" customHeight="1">
      <c r="A848" s="71" t="s">
        <v>23</v>
      </c>
      <c r="B848" s="27" t="s">
        <v>90</v>
      </c>
      <c r="C848" s="33">
        <v>0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73">
        <v>0</v>
      </c>
    </row>
    <row r="849" spans="1:10" ht="16.5" customHeight="1">
      <c r="A849" s="71"/>
      <c r="B849" s="27"/>
      <c r="C849" s="29"/>
      <c r="D849" s="29"/>
      <c r="E849" s="29"/>
      <c r="F849" s="29"/>
      <c r="G849" s="29"/>
      <c r="H849" s="29"/>
      <c r="I849" s="72"/>
    </row>
    <row r="850" spans="1:10" ht="16.5" customHeight="1">
      <c r="A850" s="71" t="s">
        <v>25</v>
      </c>
      <c r="B850" s="27" t="s">
        <v>59</v>
      </c>
      <c r="C850" s="33">
        <v>0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73">
        <v>0</v>
      </c>
    </row>
    <row r="851" spans="1:10" ht="16.5" customHeight="1">
      <c r="A851" s="71"/>
      <c r="B851" s="27"/>
      <c r="C851" s="33"/>
      <c r="D851" s="33"/>
      <c r="E851" s="33"/>
      <c r="F851" s="33"/>
      <c r="G851" s="33"/>
      <c r="H851" s="33"/>
      <c r="I851" s="73"/>
    </row>
    <row r="852" spans="1:10" ht="16.5" customHeight="1">
      <c r="A852" s="71" t="s">
        <v>27</v>
      </c>
      <c r="B852" s="27" t="s">
        <v>60</v>
      </c>
      <c r="C852" s="33">
        <v>0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73">
        <v>0</v>
      </c>
      <c r="J852" s="112"/>
    </row>
    <row r="853" spans="1:10" ht="16.5" customHeight="1">
      <c r="A853" s="71"/>
      <c r="B853" s="27"/>
      <c r="C853" s="29"/>
      <c r="D853" s="29"/>
      <c r="E853" s="33"/>
      <c r="F853" s="29"/>
      <c r="G853" s="33"/>
      <c r="H853" s="33"/>
      <c r="I853" s="72"/>
    </row>
    <row r="854" spans="1:10" ht="16.5" customHeight="1">
      <c r="A854" s="71" t="s">
        <v>29</v>
      </c>
      <c r="B854" s="27" t="s">
        <v>30</v>
      </c>
      <c r="C854" s="33">
        <v>0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73">
        <v>0</v>
      </c>
    </row>
    <row r="855" spans="1:10" ht="16.5" customHeight="1">
      <c r="A855" s="71"/>
      <c r="B855" s="27"/>
      <c r="C855" s="29"/>
      <c r="D855" s="29"/>
      <c r="E855" s="29"/>
      <c r="F855" s="29"/>
      <c r="G855" s="29"/>
      <c r="H855" s="29"/>
      <c r="I855" s="73"/>
    </row>
    <row r="856" spans="1:10" ht="16.5" customHeight="1">
      <c r="A856" s="71" t="s">
        <v>31</v>
      </c>
      <c r="B856" s="27" t="s">
        <v>32</v>
      </c>
      <c r="C856" s="33">
        <v>0</v>
      </c>
      <c r="D856" s="33">
        <v>0</v>
      </c>
      <c r="E856" s="33">
        <v>0</v>
      </c>
      <c r="F856" s="33">
        <f>SUM(C856:E856)</f>
        <v>0</v>
      </c>
      <c r="G856" s="33">
        <v>0</v>
      </c>
      <c r="H856" s="33">
        <v>0</v>
      </c>
      <c r="I856" s="73">
        <v>0</v>
      </c>
    </row>
    <row r="857" spans="1:10" ht="16.5" customHeight="1">
      <c r="A857" s="71"/>
      <c r="B857" s="27"/>
      <c r="C857" s="33"/>
      <c r="D857" s="33"/>
      <c r="E857" s="33"/>
      <c r="F857" s="33"/>
      <c r="G857" s="33"/>
      <c r="H857" s="33"/>
      <c r="I857" s="73"/>
    </row>
    <row r="858" spans="1:10" ht="16.5" customHeight="1">
      <c r="A858" s="71" t="s">
        <v>33</v>
      </c>
      <c r="B858" s="27" t="s">
        <v>34</v>
      </c>
      <c r="C858" s="33">
        <v>0</v>
      </c>
      <c r="D858" s="33">
        <v>40</v>
      </c>
      <c r="E858" s="33">
        <v>7</v>
      </c>
      <c r="F858" s="33">
        <f>SUM(C858:E858)</f>
        <v>47</v>
      </c>
      <c r="G858" s="33">
        <v>0</v>
      </c>
      <c r="H858" s="33">
        <v>0</v>
      </c>
      <c r="I858" s="73">
        <v>51</v>
      </c>
    </row>
    <row r="859" spans="1:10" ht="16.5" customHeight="1">
      <c r="A859" s="71"/>
      <c r="B859" s="27"/>
      <c r="C859" s="33"/>
      <c r="D859" s="33"/>
      <c r="E859" s="33"/>
      <c r="F859" s="33"/>
      <c r="G859" s="33"/>
      <c r="H859" s="33"/>
      <c r="I859" s="73"/>
    </row>
    <row r="860" spans="1:10" ht="16.5" customHeight="1">
      <c r="A860" s="71" t="s">
        <v>35</v>
      </c>
      <c r="B860" s="27" t="s">
        <v>36</v>
      </c>
      <c r="C860" s="33">
        <v>0</v>
      </c>
      <c r="D860" s="33">
        <v>0</v>
      </c>
      <c r="E860" s="33">
        <v>0</v>
      </c>
      <c r="F860" s="33">
        <f>SUM(C860:E860)</f>
        <v>0</v>
      </c>
      <c r="G860" s="33">
        <v>0</v>
      </c>
      <c r="H860" s="33">
        <v>0</v>
      </c>
      <c r="I860" s="73">
        <v>0</v>
      </c>
    </row>
    <row r="861" spans="1:10" ht="16.5" customHeight="1">
      <c r="A861" s="71"/>
      <c r="B861" s="27"/>
      <c r="C861" s="33"/>
      <c r="D861" s="33"/>
      <c r="E861" s="33"/>
      <c r="F861" s="33"/>
      <c r="G861" s="33"/>
      <c r="H861" s="33"/>
      <c r="I861" s="72"/>
    </row>
    <row r="862" spans="1:10" ht="16.5" customHeight="1">
      <c r="A862" s="71" t="s">
        <v>37</v>
      </c>
      <c r="B862" s="27" t="s">
        <v>38</v>
      </c>
      <c r="C862" s="33">
        <v>0</v>
      </c>
      <c r="D862" s="33">
        <v>0</v>
      </c>
      <c r="E862" s="33">
        <v>0</v>
      </c>
      <c r="F862" s="33">
        <v>0</v>
      </c>
      <c r="G862" s="33">
        <v>0</v>
      </c>
      <c r="H862" s="33">
        <v>0</v>
      </c>
      <c r="I862" s="73">
        <v>0</v>
      </c>
    </row>
    <row r="863" spans="1:10" ht="16.5" customHeight="1">
      <c r="A863" s="71"/>
      <c r="B863" s="27"/>
      <c r="C863" s="29"/>
      <c r="D863" s="29"/>
      <c r="E863" s="29"/>
      <c r="F863" s="29"/>
      <c r="G863" s="29"/>
      <c r="H863" s="29"/>
      <c r="I863" s="52"/>
    </row>
    <row r="864" spans="1:10" ht="16.5" customHeight="1">
      <c r="A864" s="71" t="s">
        <v>39</v>
      </c>
      <c r="B864" s="27" t="s">
        <v>92</v>
      </c>
      <c r="C864" s="33">
        <v>0</v>
      </c>
      <c r="D864" s="33">
        <v>0</v>
      </c>
      <c r="E864" s="33">
        <v>0</v>
      </c>
      <c r="F864" s="33">
        <v>0</v>
      </c>
      <c r="G864" s="33">
        <v>0</v>
      </c>
      <c r="H864" s="33">
        <v>0</v>
      </c>
      <c r="I864" s="73">
        <v>0</v>
      </c>
    </row>
    <row r="865" spans="1:9" ht="16.5" customHeight="1">
      <c r="A865" s="71"/>
      <c r="B865" s="27"/>
      <c r="C865" s="41"/>
      <c r="D865" s="41"/>
      <c r="E865" s="41"/>
      <c r="F865" s="41"/>
      <c r="G865" s="41"/>
      <c r="H865" s="41"/>
      <c r="I865" s="73"/>
    </row>
    <row r="866" spans="1:9" ht="16.5" customHeight="1">
      <c r="A866" s="71" t="s">
        <v>41</v>
      </c>
      <c r="B866" s="27" t="s">
        <v>93</v>
      </c>
      <c r="C866" s="33">
        <v>0</v>
      </c>
      <c r="D866" s="33">
        <v>0</v>
      </c>
      <c r="E866" s="33">
        <v>0</v>
      </c>
      <c r="F866" s="33">
        <v>0</v>
      </c>
      <c r="G866" s="33">
        <v>0</v>
      </c>
      <c r="H866" s="33">
        <v>0</v>
      </c>
      <c r="I866" s="73">
        <v>0</v>
      </c>
    </row>
    <row r="867" spans="1:9" ht="16.5" customHeight="1">
      <c r="A867" s="71"/>
      <c r="B867" s="27"/>
      <c r="C867" s="33"/>
      <c r="D867" s="33"/>
      <c r="E867" s="33"/>
      <c r="F867" s="33"/>
      <c r="G867" s="33"/>
      <c r="H867" s="33"/>
      <c r="I867" s="73"/>
    </row>
    <row r="868" spans="1:9" ht="16.5" customHeight="1">
      <c r="A868" s="71" t="s">
        <v>43</v>
      </c>
      <c r="B868" s="27" t="s">
        <v>44</v>
      </c>
      <c r="C868" s="33">
        <v>0</v>
      </c>
      <c r="D868" s="33">
        <v>0</v>
      </c>
      <c r="E868" s="33">
        <v>0</v>
      </c>
      <c r="F868" s="33">
        <v>0</v>
      </c>
      <c r="G868" s="33">
        <v>0</v>
      </c>
      <c r="H868" s="33">
        <v>0</v>
      </c>
      <c r="I868" s="73">
        <v>0</v>
      </c>
    </row>
    <row r="869" spans="1:9" ht="16.5" customHeight="1">
      <c r="A869" s="71"/>
      <c r="B869" s="27"/>
      <c r="C869" s="33"/>
      <c r="D869" s="33"/>
      <c r="E869" s="33"/>
      <c r="F869" s="33"/>
      <c r="G869" s="33"/>
      <c r="H869" s="33"/>
      <c r="I869" s="73"/>
    </row>
    <row r="870" spans="1:9" ht="16.5" customHeight="1">
      <c r="A870" s="74" t="s">
        <v>45</v>
      </c>
      <c r="B870" s="27" t="s">
        <v>46</v>
      </c>
      <c r="C870" s="33">
        <v>0</v>
      </c>
      <c r="D870" s="33">
        <v>0</v>
      </c>
      <c r="E870" s="33">
        <v>0</v>
      </c>
      <c r="F870" s="33">
        <v>0</v>
      </c>
      <c r="G870" s="33">
        <v>0</v>
      </c>
      <c r="H870" s="33">
        <v>0</v>
      </c>
      <c r="I870" s="73">
        <v>0</v>
      </c>
    </row>
    <row r="871" spans="1:9" ht="16.5" customHeight="1" thickBot="1">
      <c r="A871" s="71"/>
      <c r="B871" s="27"/>
      <c r="C871" s="41"/>
      <c r="D871" s="41"/>
      <c r="E871" s="41"/>
      <c r="F871" s="41"/>
      <c r="G871" s="41"/>
      <c r="H871" s="41"/>
      <c r="I871" s="52"/>
    </row>
    <row r="872" spans="1:9" ht="16.5" customHeight="1" thickTop="1" thickBot="1">
      <c r="A872" s="94"/>
      <c r="B872" s="95" t="s">
        <v>114</v>
      </c>
      <c r="C872" s="96">
        <f>SUM(C844:C868)</f>
        <v>0</v>
      </c>
      <c r="D872" s="97">
        <f>SUM(D844:D871)</f>
        <v>40</v>
      </c>
      <c r="E872" s="96">
        <f>SUM(E844:E871)</f>
        <v>7</v>
      </c>
      <c r="F872" s="97">
        <f>SUM(C872:E872)</f>
        <v>47</v>
      </c>
      <c r="G872" s="96">
        <f>SUM(G844:G871)</f>
        <v>0</v>
      </c>
      <c r="H872" s="98">
        <f>SUM(G872/D872*1000)</f>
        <v>0</v>
      </c>
      <c r="I872" s="99">
        <f>SUM(I844:I871)</f>
        <v>51</v>
      </c>
    </row>
    <row r="873" spans="1:9" ht="14.25" customHeight="1" thickTop="1">
      <c r="A873" s="50"/>
      <c r="B873" s="51"/>
      <c r="C873" s="27"/>
      <c r="D873" s="27"/>
      <c r="E873" s="27"/>
      <c r="F873" s="27"/>
      <c r="G873" s="27"/>
      <c r="H873" s="27"/>
      <c r="I873" s="52"/>
    </row>
    <row r="874" spans="1:9" ht="14.25" customHeight="1">
      <c r="A874" s="50"/>
      <c r="B874" s="80" t="s">
        <v>48</v>
      </c>
      <c r="C874" s="54">
        <v>0</v>
      </c>
      <c r="D874" s="54">
        <v>40</v>
      </c>
      <c r="E874" s="54">
        <v>7</v>
      </c>
      <c r="F874" s="54">
        <f>SUM(C874:E874)</f>
        <v>47</v>
      </c>
      <c r="G874" s="54">
        <v>0</v>
      </c>
      <c r="H874" s="54">
        <v>0</v>
      </c>
      <c r="I874" s="111">
        <v>51</v>
      </c>
    </row>
    <row r="875" spans="1:9" ht="14.25" customHeight="1">
      <c r="A875" s="50"/>
      <c r="B875" s="51"/>
      <c r="C875" s="56"/>
      <c r="D875" s="56"/>
      <c r="E875" s="56"/>
      <c r="F875" s="56"/>
      <c r="G875" s="56"/>
      <c r="H875" s="56"/>
      <c r="I875" s="52"/>
    </row>
    <row r="876" spans="1:9" ht="14.25" customHeight="1">
      <c r="A876" s="50"/>
      <c r="B876" s="80">
        <v>2009</v>
      </c>
      <c r="C876" s="54">
        <v>54</v>
      </c>
      <c r="D876" s="54">
        <v>274</v>
      </c>
      <c r="E876" s="54">
        <v>54</v>
      </c>
      <c r="F876" s="54">
        <f>SUM(C876:E876)</f>
        <v>382</v>
      </c>
      <c r="G876" s="54">
        <v>28.5</v>
      </c>
      <c r="H876" s="54">
        <f>SUM(G876/D876*1000)</f>
        <v>104.01459854014598</v>
      </c>
      <c r="I876" s="111">
        <v>88</v>
      </c>
    </row>
    <row r="877" spans="1:9" ht="14.25" customHeight="1">
      <c r="A877" s="50"/>
      <c r="B877" s="51"/>
      <c r="C877" s="56"/>
      <c r="D877" s="56"/>
      <c r="E877" s="56"/>
      <c r="F877" s="56"/>
      <c r="G877" s="56"/>
      <c r="H877" s="56"/>
      <c r="I877" s="52"/>
    </row>
    <row r="878" spans="1:9" ht="14.25" customHeight="1">
      <c r="A878" s="50"/>
      <c r="B878" s="80" t="s">
        <v>50</v>
      </c>
      <c r="C878" s="54">
        <v>16</v>
      </c>
      <c r="D878" s="54">
        <v>88</v>
      </c>
      <c r="E878" s="54">
        <v>0</v>
      </c>
      <c r="F878" s="54">
        <f>SUM(C878:E878)</f>
        <v>104</v>
      </c>
      <c r="G878" s="54">
        <v>91</v>
      </c>
      <c r="H878" s="54">
        <f>SUM(G878/D878*1000)</f>
        <v>1034.0909090909092</v>
      </c>
      <c r="I878" s="111">
        <v>96</v>
      </c>
    </row>
    <row r="879" spans="1:9" ht="14.25" customHeight="1">
      <c r="A879" s="50"/>
      <c r="B879" s="51"/>
      <c r="C879" s="56"/>
      <c r="D879" s="56"/>
      <c r="E879" s="56"/>
      <c r="F879" s="56"/>
      <c r="G879" s="56"/>
      <c r="H879" s="56"/>
      <c r="I879" s="52"/>
    </row>
    <row r="880" spans="1:9" ht="14.25" customHeight="1">
      <c r="A880" s="50"/>
      <c r="B880" s="80" t="s">
        <v>51</v>
      </c>
      <c r="C880" s="54">
        <v>17</v>
      </c>
      <c r="D880" s="54">
        <v>88</v>
      </c>
      <c r="E880" s="54">
        <v>0</v>
      </c>
      <c r="F880" s="54">
        <f>SUM(C880:E880)</f>
        <v>105</v>
      </c>
      <c r="G880" s="54">
        <v>88.5</v>
      </c>
      <c r="H880" s="54">
        <f>SUM(G880/D880*1000)</f>
        <v>1005.6818181818181</v>
      </c>
      <c r="I880" s="111">
        <v>97</v>
      </c>
    </row>
    <row r="881" spans="1:9" ht="14.25" customHeight="1" thickBot="1">
      <c r="A881" s="59"/>
      <c r="B881" s="60"/>
      <c r="C881" s="61"/>
      <c r="D881" s="61"/>
      <c r="E881" s="61"/>
      <c r="F881" s="61"/>
      <c r="G881" s="61"/>
      <c r="H881" s="61"/>
      <c r="I881" s="113"/>
    </row>
    <row r="882" spans="1:9" ht="14.25" customHeight="1" thickTop="1">
      <c r="B882" s="63" t="s">
        <v>52</v>
      </c>
      <c r="G882" s="90"/>
      <c r="H882" s="90"/>
      <c r="I882" s="90"/>
    </row>
    <row r="883" spans="1:9" ht="14.25" customHeight="1">
      <c r="B883" s="63"/>
      <c r="G883" s="90"/>
      <c r="H883" s="64"/>
      <c r="I883" s="90"/>
    </row>
    <row r="884" spans="1:9" ht="14.25" customHeight="1">
      <c r="B884" s="6"/>
    </row>
    <row r="886" spans="1:9" ht="14.25" customHeight="1">
      <c r="A886" s="105"/>
      <c r="B886" s="106"/>
      <c r="C886" s="106"/>
      <c r="D886" s="106"/>
      <c r="E886" s="106"/>
      <c r="F886" s="106"/>
      <c r="G886" s="106"/>
      <c r="H886" s="106"/>
      <c r="I886" s="106"/>
    </row>
    <row r="887" spans="1:9" ht="14.25" customHeight="1">
      <c r="A887" s="107"/>
      <c r="B887" s="2"/>
      <c r="C887" s="2"/>
      <c r="D887" s="2"/>
      <c r="E887" s="2"/>
      <c r="F887" s="2"/>
      <c r="G887" s="2"/>
      <c r="H887" s="2"/>
      <c r="I887" s="2"/>
    </row>
    <row r="888" spans="1:9" ht="14.25" customHeight="1">
      <c r="A888" s="107"/>
      <c r="B888" s="2"/>
      <c r="C888" s="2"/>
      <c r="D888" s="2"/>
      <c r="E888" s="2"/>
      <c r="F888" s="2"/>
      <c r="G888" s="2"/>
      <c r="H888" s="2"/>
      <c r="I888" s="2"/>
    </row>
    <row r="890" spans="1:9" ht="14.25" customHeight="1">
      <c r="A890" s="91" t="s">
        <v>121</v>
      </c>
      <c r="B890" s="92"/>
      <c r="C890" s="92"/>
      <c r="D890" s="92"/>
      <c r="E890" s="92"/>
      <c r="F890" s="92"/>
      <c r="G890" s="92"/>
      <c r="H890" s="92"/>
      <c r="I890" s="92"/>
    </row>
    <row r="892" spans="1:9" ht="14.25" customHeight="1">
      <c r="C892" s="2" t="s">
        <v>122</v>
      </c>
      <c r="D892" s="3" t="s">
        <v>1</v>
      </c>
      <c r="E892" s="4"/>
      <c r="F892" s="4"/>
    </row>
    <row r="893" spans="1:9" ht="14.25" customHeight="1">
      <c r="D893" s="4" t="s">
        <v>123</v>
      </c>
      <c r="E893" s="4"/>
      <c r="F893" s="4"/>
    </row>
    <row r="894" spans="1:9" ht="14.25" customHeight="1">
      <c r="D894" s="4" t="s">
        <v>3</v>
      </c>
      <c r="E894" s="4" t="s">
        <v>4</v>
      </c>
      <c r="F894" s="4"/>
    </row>
    <row r="895" spans="1:9" ht="14.25" customHeight="1" thickBot="1">
      <c r="A895" s="5"/>
      <c r="B895" s="5"/>
      <c r="C895" s="5"/>
      <c r="D895" s="6"/>
      <c r="E895" s="6"/>
      <c r="F895" s="6"/>
      <c r="G895" s="6"/>
      <c r="H895" s="6"/>
      <c r="I895" s="6"/>
    </row>
    <row r="896" spans="1:9" ht="14.25" customHeight="1" thickTop="1">
      <c r="A896" s="7"/>
      <c r="B896" s="8"/>
      <c r="C896" s="9" t="s">
        <v>5</v>
      </c>
      <c r="D896" s="10"/>
      <c r="E896" s="11"/>
      <c r="F896" s="8" t="s">
        <v>6</v>
      </c>
      <c r="G896" s="12" t="s">
        <v>7</v>
      </c>
      <c r="H896" s="8" t="s">
        <v>8</v>
      </c>
      <c r="I896" s="13" t="s">
        <v>9</v>
      </c>
    </row>
    <row r="897" spans="1:9" ht="14.25" customHeight="1">
      <c r="A897" s="14" t="s">
        <v>10</v>
      </c>
      <c r="B897" s="15" t="s">
        <v>11</v>
      </c>
      <c r="C897" s="16" t="s">
        <v>12</v>
      </c>
      <c r="D897" s="15" t="s">
        <v>13</v>
      </c>
      <c r="E897" s="16" t="s">
        <v>14</v>
      </c>
      <c r="F897" s="15" t="s">
        <v>15</v>
      </c>
      <c r="G897" s="16" t="s">
        <v>56</v>
      </c>
      <c r="H897" s="15" t="s">
        <v>7</v>
      </c>
      <c r="I897" s="17" t="s">
        <v>17</v>
      </c>
    </row>
    <row r="898" spans="1:9" ht="14.25" customHeight="1">
      <c r="A898" s="18"/>
      <c r="B898" s="19"/>
      <c r="C898" s="20"/>
      <c r="D898" s="19"/>
      <c r="E898" s="20"/>
      <c r="F898" s="19"/>
      <c r="G898" s="20"/>
      <c r="H898" s="19" t="s">
        <v>18</v>
      </c>
      <c r="I898" s="21" t="s">
        <v>19</v>
      </c>
    </row>
    <row r="899" spans="1:9" ht="16.5" customHeight="1">
      <c r="A899" s="69"/>
      <c r="B899" s="23"/>
      <c r="C899" s="23"/>
      <c r="D899" s="23"/>
      <c r="E899" s="23"/>
      <c r="F899" s="23"/>
      <c r="G899" s="23"/>
      <c r="H899" s="23"/>
      <c r="I899" s="70"/>
    </row>
    <row r="900" spans="1:9" ht="16.5" customHeight="1">
      <c r="A900" s="71">
        <v>1</v>
      </c>
      <c r="B900" s="27" t="s">
        <v>20</v>
      </c>
      <c r="C900" s="33">
        <v>3</v>
      </c>
      <c r="D900" s="33">
        <v>14</v>
      </c>
      <c r="E900" s="33">
        <v>0</v>
      </c>
      <c r="F900" s="33">
        <f>SUM(C900:E900)</f>
        <v>17</v>
      </c>
      <c r="G900" s="33">
        <v>0</v>
      </c>
      <c r="H900" s="33">
        <f>SUM(G900/D900*1000)</f>
        <v>0</v>
      </c>
      <c r="I900" s="73">
        <v>39</v>
      </c>
    </row>
    <row r="901" spans="1:9" ht="16.5" customHeight="1">
      <c r="A901" s="71"/>
      <c r="B901" s="27"/>
      <c r="C901" s="29"/>
      <c r="D901" s="29"/>
      <c r="E901" s="29"/>
      <c r="F901" s="29"/>
      <c r="G901" s="29"/>
      <c r="H901" s="29"/>
      <c r="I901" s="72"/>
    </row>
    <row r="902" spans="1:9" ht="16.5" customHeight="1">
      <c r="A902" s="71" t="s">
        <v>21</v>
      </c>
      <c r="B902" s="27" t="s">
        <v>57</v>
      </c>
      <c r="C902" s="33">
        <v>3</v>
      </c>
      <c r="D902" s="85">
        <v>0</v>
      </c>
      <c r="E902" s="33">
        <v>0</v>
      </c>
      <c r="F902" s="33">
        <f>SUM(C902:E902)</f>
        <v>3</v>
      </c>
      <c r="G902" s="33">
        <v>0</v>
      </c>
      <c r="H902" s="33">
        <v>0</v>
      </c>
      <c r="I902" s="73">
        <v>2</v>
      </c>
    </row>
    <row r="903" spans="1:9" ht="16.5" customHeight="1">
      <c r="A903" s="71"/>
      <c r="B903" s="27"/>
      <c r="C903" s="29"/>
      <c r="D903" s="29"/>
      <c r="E903" s="29"/>
      <c r="F903" s="29"/>
      <c r="G903" s="29"/>
      <c r="H903" s="29"/>
      <c r="I903" s="72"/>
    </row>
    <row r="904" spans="1:9" ht="16.5" customHeight="1">
      <c r="A904" s="71" t="s">
        <v>23</v>
      </c>
      <c r="B904" s="27" t="s">
        <v>90</v>
      </c>
      <c r="C904" s="33">
        <v>0</v>
      </c>
      <c r="D904" s="33">
        <v>0</v>
      </c>
      <c r="E904" s="33">
        <v>0</v>
      </c>
      <c r="F904" s="33">
        <f>SUM(C904:E904)</f>
        <v>0</v>
      </c>
      <c r="G904" s="33">
        <v>0</v>
      </c>
      <c r="H904" s="33">
        <v>0</v>
      </c>
      <c r="I904" s="73">
        <v>0</v>
      </c>
    </row>
    <row r="905" spans="1:9" ht="16.5" customHeight="1">
      <c r="A905" s="71"/>
      <c r="B905" s="27"/>
      <c r="C905" s="29"/>
      <c r="D905" s="29"/>
      <c r="E905" s="29"/>
      <c r="F905" s="29"/>
      <c r="G905" s="29"/>
      <c r="H905" s="29"/>
      <c r="I905" s="72"/>
    </row>
    <row r="906" spans="1:9" ht="16.5" customHeight="1">
      <c r="A906" s="71" t="s">
        <v>25</v>
      </c>
      <c r="B906" s="27" t="s">
        <v>59</v>
      </c>
      <c r="C906" s="33">
        <v>2</v>
      </c>
      <c r="D906" s="33">
        <v>2</v>
      </c>
      <c r="E906" s="33">
        <v>4</v>
      </c>
      <c r="F906" s="33">
        <f>SUM(C906:E906)</f>
        <v>8</v>
      </c>
      <c r="G906" s="33">
        <v>1</v>
      </c>
      <c r="H906" s="33">
        <f>SUM(G906/D906*1000)</f>
        <v>500</v>
      </c>
      <c r="I906" s="73">
        <v>21</v>
      </c>
    </row>
    <row r="907" spans="1:9" ht="16.5" customHeight="1">
      <c r="A907" s="71"/>
      <c r="B907" s="27"/>
      <c r="C907" s="33"/>
      <c r="D907" s="33"/>
      <c r="E907" s="33"/>
      <c r="F907" s="33"/>
      <c r="G907" s="33"/>
      <c r="H907" s="33"/>
      <c r="I907" s="73"/>
    </row>
    <row r="908" spans="1:9" ht="16.5" customHeight="1">
      <c r="A908" s="71" t="s">
        <v>27</v>
      </c>
      <c r="B908" s="27" t="s">
        <v>60</v>
      </c>
      <c r="C908" s="33">
        <v>0</v>
      </c>
      <c r="D908" s="33">
        <v>0</v>
      </c>
      <c r="E908" s="33">
        <v>0</v>
      </c>
      <c r="F908" s="33">
        <v>0</v>
      </c>
      <c r="G908" s="33">
        <v>0</v>
      </c>
      <c r="H908" s="33">
        <v>0</v>
      </c>
      <c r="I908" s="73">
        <v>0</v>
      </c>
    </row>
    <row r="909" spans="1:9" ht="16.5" customHeight="1">
      <c r="A909" s="71"/>
      <c r="B909" s="27"/>
      <c r="C909" s="29"/>
      <c r="D909" s="29"/>
      <c r="E909" s="33"/>
      <c r="F909" s="29"/>
      <c r="G909" s="33"/>
      <c r="H909" s="33"/>
      <c r="I909" s="72"/>
    </row>
    <row r="910" spans="1:9" ht="16.5" customHeight="1">
      <c r="A910" s="71" t="s">
        <v>29</v>
      </c>
      <c r="B910" s="27" t="s">
        <v>30</v>
      </c>
      <c r="C910" s="33">
        <v>0</v>
      </c>
      <c r="D910" s="33">
        <v>0</v>
      </c>
      <c r="E910" s="33">
        <v>0</v>
      </c>
      <c r="F910" s="33">
        <v>0</v>
      </c>
      <c r="G910" s="33">
        <v>0</v>
      </c>
      <c r="H910" s="33">
        <v>0</v>
      </c>
      <c r="I910" s="73">
        <v>0</v>
      </c>
    </row>
    <row r="911" spans="1:9" ht="16.5" customHeight="1">
      <c r="A911" s="71"/>
      <c r="B911" s="27"/>
      <c r="C911" s="29"/>
      <c r="D911" s="29"/>
      <c r="E911" s="29"/>
      <c r="F911" s="29"/>
      <c r="G911" s="29"/>
      <c r="H911" s="29"/>
      <c r="I911" s="73"/>
    </row>
    <row r="912" spans="1:9" ht="16.5" customHeight="1">
      <c r="A912" s="71" t="s">
        <v>31</v>
      </c>
      <c r="B912" s="27" t="s">
        <v>32</v>
      </c>
      <c r="C912" s="33">
        <v>0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73">
        <v>0</v>
      </c>
    </row>
    <row r="913" spans="1:9" ht="16.5" customHeight="1">
      <c r="A913" s="71"/>
      <c r="B913" s="27"/>
      <c r="C913" s="33"/>
      <c r="D913" s="33"/>
      <c r="E913" s="33"/>
      <c r="F913" s="33"/>
      <c r="G913" s="33"/>
      <c r="H913" s="33"/>
      <c r="I913" s="73"/>
    </row>
    <row r="914" spans="1:9" ht="16.5" customHeight="1">
      <c r="A914" s="71" t="s">
        <v>33</v>
      </c>
      <c r="B914" s="27" t="s">
        <v>74</v>
      </c>
      <c r="C914" s="33">
        <v>0</v>
      </c>
      <c r="D914" s="33">
        <v>0</v>
      </c>
      <c r="E914" s="33">
        <v>0</v>
      </c>
      <c r="F914" s="33">
        <v>0</v>
      </c>
      <c r="G914" s="33">
        <v>0</v>
      </c>
      <c r="H914" s="33">
        <v>0</v>
      </c>
      <c r="I914" s="73">
        <v>0</v>
      </c>
    </row>
    <row r="915" spans="1:9" ht="16.5" customHeight="1">
      <c r="A915" s="71"/>
      <c r="B915" s="27"/>
      <c r="C915" s="33"/>
      <c r="D915" s="33"/>
      <c r="E915" s="33"/>
      <c r="F915" s="33"/>
      <c r="G915" s="33"/>
      <c r="H915" s="33"/>
      <c r="I915" s="73"/>
    </row>
    <row r="916" spans="1:9" ht="16.5" customHeight="1">
      <c r="A916" s="71" t="s">
        <v>35</v>
      </c>
      <c r="B916" s="27" t="s">
        <v>36</v>
      </c>
      <c r="C916" s="33">
        <v>0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73">
        <v>0</v>
      </c>
    </row>
    <row r="917" spans="1:9" ht="16.5" customHeight="1">
      <c r="A917" s="71"/>
      <c r="B917" s="27"/>
      <c r="C917" s="33"/>
      <c r="D917" s="33"/>
      <c r="E917" s="33"/>
      <c r="F917" s="33"/>
      <c r="G917" s="33"/>
      <c r="H917" s="33"/>
      <c r="I917" s="72"/>
    </row>
    <row r="918" spans="1:9" ht="16.5" customHeight="1">
      <c r="A918" s="71" t="s">
        <v>37</v>
      </c>
      <c r="B918" s="27" t="s">
        <v>38</v>
      </c>
      <c r="C918" s="33">
        <v>0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73">
        <v>0</v>
      </c>
    </row>
    <row r="919" spans="1:9" ht="16.5" customHeight="1">
      <c r="A919" s="71"/>
      <c r="B919" s="27"/>
      <c r="C919" s="29"/>
      <c r="D919" s="29"/>
      <c r="E919" s="29"/>
      <c r="F919" s="29"/>
      <c r="G919" s="29"/>
      <c r="H919" s="29"/>
      <c r="I919" s="52"/>
    </row>
    <row r="920" spans="1:9" ht="16.5" customHeight="1">
      <c r="A920" s="71" t="s">
        <v>39</v>
      </c>
      <c r="B920" s="27" t="s">
        <v>106</v>
      </c>
      <c r="C920" s="33">
        <v>0</v>
      </c>
      <c r="D920" s="33">
        <v>0</v>
      </c>
      <c r="E920" s="33">
        <v>0</v>
      </c>
      <c r="F920" s="33">
        <v>0</v>
      </c>
      <c r="G920" s="33">
        <v>0</v>
      </c>
      <c r="H920" s="33">
        <v>0</v>
      </c>
      <c r="I920" s="73">
        <v>0</v>
      </c>
    </row>
    <row r="921" spans="1:9" ht="16.5" customHeight="1">
      <c r="A921" s="71"/>
      <c r="B921" s="27"/>
      <c r="C921" s="41"/>
      <c r="D921" s="41"/>
      <c r="E921" s="41"/>
      <c r="F921" s="41"/>
      <c r="G921" s="41"/>
      <c r="H921" s="41"/>
      <c r="I921" s="73"/>
    </row>
    <row r="922" spans="1:9" ht="16.5" customHeight="1">
      <c r="A922" s="71" t="s">
        <v>41</v>
      </c>
      <c r="B922" s="27" t="s">
        <v>93</v>
      </c>
      <c r="C922" s="33">
        <v>0</v>
      </c>
      <c r="D922" s="33">
        <v>0</v>
      </c>
      <c r="E922" s="33">
        <v>0</v>
      </c>
      <c r="F922" s="33">
        <v>0</v>
      </c>
      <c r="G922" s="33">
        <v>0</v>
      </c>
      <c r="H922" s="33">
        <v>0</v>
      </c>
      <c r="I922" s="73">
        <v>0</v>
      </c>
    </row>
    <row r="923" spans="1:9" ht="16.5" customHeight="1">
      <c r="A923" s="71"/>
      <c r="B923" s="27"/>
      <c r="C923" s="33"/>
      <c r="D923" s="33"/>
      <c r="E923" s="33"/>
      <c r="F923" s="33"/>
      <c r="G923" s="33"/>
      <c r="H923" s="33"/>
      <c r="I923" s="73"/>
    </row>
    <row r="924" spans="1:9" ht="16.5" customHeight="1">
      <c r="A924" s="71" t="s">
        <v>43</v>
      </c>
      <c r="B924" s="27" t="s">
        <v>44</v>
      </c>
      <c r="C924" s="33">
        <v>0</v>
      </c>
      <c r="D924" s="33">
        <v>0</v>
      </c>
      <c r="E924" s="33">
        <v>0</v>
      </c>
      <c r="F924" s="33">
        <v>0</v>
      </c>
      <c r="G924" s="33">
        <v>0</v>
      </c>
      <c r="H924" s="33">
        <v>0</v>
      </c>
      <c r="I924" s="73">
        <v>0</v>
      </c>
    </row>
    <row r="925" spans="1:9" ht="16.5" customHeight="1">
      <c r="A925" s="71"/>
      <c r="B925" s="27"/>
      <c r="C925" s="33"/>
      <c r="D925" s="33"/>
      <c r="E925" s="33"/>
      <c r="F925" s="33"/>
      <c r="G925" s="33"/>
      <c r="H925" s="33"/>
      <c r="I925" s="73"/>
    </row>
    <row r="926" spans="1:9" ht="16.5" customHeight="1">
      <c r="A926" s="74" t="s">
        <v>45</v>
      </c>
      <c r="B926" s="27" t="s">
        <v>46</v>
      </c>
      <c r="C926" s="33">
        <v>0</v>
      </c>
      <c r="D926" s="33">
        <v>0</v>
      </c>
      <c r="E926" s="33">
        <v>0</v>
      </c>
      <c r="F926" s="33">
        <v>0</v>
      </c>
      <c r="G926" s="33">
        <v>0</v>
      </c>
      <c r="H926" s="33">
        <v>0</v>
      </c>
      <c r="I926" s="73">
        <v>0</v>
      </c>
    </row>
    <row r="927" spans="1:9" ht="16.5" customHeight="1" thickBot="1">
      <c r="A927" s="71"/>
      <c r="B927" s="27"/>
      <c r="C927" s="41"/>
      <c r="D927" s="41"/>
      <c r="E927" s="41"/>
      <c r="F927" s="41"/>
      <c r="G927" s="41"/>
      <c r="H927" s="41"/>
      <c r="I927" s="52"/>
    </row>
    <row r="928" spans="1:9" ht="14.25" customHeight="1" thickTop="1" thickBot="1">
      <c r="A928" s="94"/>
      <c r="B928" s="95" t="s">
        <v>114</v>
      </c>
      <c r="C928" s="96">
        <f>SUM(C900:C924)</f>
        <v>8</v>
      </c>
      <c r="D928" s="97">
        <f>SUM(D900:D927)</f>
        <v>16</v>
      </c>
      <c r="E928" s="96">
        <f>SUM(E900:E927)</f>
        <v>4</v>
      </c>
      <c r="F928" s="97">
        <f>SUM(C928:E928)</f>
        <v>28</v>
      </c>
      <c r="G928" s="96">
        <f>SUM(G900:G927)</f>
        <v>1</v>
      </c>
      <c r="H928" s="98">
        <f>SUM(G928/D928*1000)</f>
        <v>62.5</v>
      </c>
      <c r="I928" s="99">
        <f>SUM(I900:I927)</f>
        <v>62</v>
      </c>
    </row>
    <row r="929" spans="1:9" ht="14.25" customHeight="1" thickTop="1">
      <c r="A929" s="50"/>
      <c r="B929" s="51"/>
      <c r="C929" s="27"/>
      <c r="D929" s="27"/>
      <c r="E929" s="27"/>
      <c r="F929" s="27"/>
      <c r="G929" s="27"/>
      <c r="H929" s="27"/>
      <c r="I929" s="52"/>
    </row>
    <row r="930" spans="1:9" ht="14.25" customHeight="1">
      <c r="A930" s="50"/>
      <c r="B930" s="80" t="s">
        <v>48</v>
      </c>
      <c r="C930" s="54">
        <v>8</v>
      </c>
      <c r="D930" s="54">
        <v>16</v>
      </c>
      <c r="E930" s="54">
        <v>4</v>
      </c>
      <c r="F930" s="54">
        <f>SUM(C930:E930)</f>
        <v>28</v>
      </c>
      <c r="G930" s="54">
        <v>0</v>
      </c>
      <c r="H930" s="54">
        <f>SUM(G930/D930*1000)</f>
        <v>0</v>
      </c>
      <c r="I930" s="55">
        <v>70</v>
      </c>
    </row>
    <row r="931" spans="1:9" ht="14.25" customHeight="1">
      <c r="A931" s="50"/>
      <c r="B931" s="51"/>
      <c r="C931" s="56"/>
      <c r="D931" s="56"/>
      <c r="E931" s="56"/>
      <c r="F931" s="56"/>
      <c r="G931" s="56"/>
      <c r="H931" s="56"/>
      <c r="I931" s="57"/>
    </row>
    <row r="932" spans="1:9" ht="14.25" customHeight="1">
      <c r="A932" s="50"/>
      <c r="B932" s="80">
        <v>2009</v>
      </c>
      <c r="C932" s="54">
        <v>17.5</v>
      </c>
      <c r="D932" s="54">
        <v>27.5</v>
      </c>
      <c r="E932" s="54">
        <v>21</v>
      </c>
      <c r="F932" s="54">
        <f>SUM(C932:E932)</f>
        <v>66</v>
      </c>
      <c r="G932" s="54">
        <v>8</v>
      </c>
      <c r="H932" s="54">
        <f>SUM(G932/D932*1000)</f>
        <v>290.90909090909088</v>
      </c>
      <c r="I932" s="55">
        <v>185</v>
      </c>
    </row>
    <row r="933" spans="1:9" ht="14.25" customHeight="1">
      <c r="A933" s="50"/>
      <c r="B933" s="51"/>
      <c r="C933" s="56"/>
      <c r="D933" s="56"/>
      <c r="E933" s="56"/>
      <c r="F933" s="56"/>
      <c r="G933" s="56"/>
      <c r="H933" s="56"/>
      <c r="I933" s="57"/>
    </row>
    <row r="934" spans="1:9" ht="14.25" customHeight="1">
      <c r="A934" s="50"/>
      <c r="B934" s="80" t="s">
        <v>50</v>
      </c>
      <c r="C934" s="54">
        <v>19</v>
      </c>
      <c r="D934" s="54">
        <v>25.5</v>
      </c>
      <c r="E934" s="54">
        <v>21</v>
      </c>
      <c r="F934" s="54">
        <f>SUM(C934:E934)</f>
        <v>65.5</v>
      </c>
      <c r="G934" s="54">
        <v>8</v>
      </c>
      <c r="H934" s="54">
        <f>SUM(G934/D934*1000)</f>
        <v>313.72549019607845</v>
      </c>
      <c r="I934" s="55">
        <v>188</v>
      </c>
    </row>
    <row r="935" spans="1:9" ht="14.25" customHeight="1">
      <c r="A935" s="50"/>
      <c r="B935" s="51"/>
      <c r="C935" s="56"/>
      <c r="D935" s="56"/>
      <c r="E935" s="56"/>
      <c r="F935" s="56"/>
      <c r="G935" s="56"/>
      <c r="H935" s="56"/>
      <c r="I935" s="57"/>
    </row>
    <row r="936" spans="1:9" ht="14.25" customHeight="1">
      <c r="A936" s="50"/>
      <c r="B936" s="80" t="s">
        <v>51</v>
      </c>
      <c r="C936" s="54">
        <v>20.5</v>
      </c>
      <c r="D936" s="54">
        <v>20</v>
      </c>
      <c r="E936" s="54">
        <v>21</v>
      </c>
      <c r="F936" s="54">
        <f>SUM(C936:E936)</f>
        <v>61.5</v>
      </c>
      <c r="G936" s="54">
        <v>9</v>
      </c>
      <c r="H936" s="54">
        <f>SUM(G936/D936*1000)</f>
        <v>450</v>
      </c>
      <c r="I936" s="55">
        <v>195</v>
      </c>
    </row>
    <row r="937" spans="1:9" ht="14.25" customHeight="1" thickBot="1">
      <c r="A937" s="59"/>
      <c r="B937" s="60"/>
      <c r="C937" s="61"/>
      <c r="D937" s="61"/>
      <c r="E937" s="61"/>
      <c r="F937" s="61"/>
      <c r="G937" s="61"/>
      <c r="H937" s="61"/>
      <c r="I937" s="62"/>
    </row>
    <row r="938" spans="1:9" ht="14.25" customHeight="1" thickTop="1">
      <c r="B938" s="63" t="s">
        <v>52</v>
      </c>
      <c r="G938" s="90"/>
      <c r="H938" s="90"/>
      <c r="I938" s="90"/>
    </row>
    <row r="939" spans="1:9" ht="14.25" customHeight="1">
      <c r="B939" s="63"/>
      <c r="G939" s="90"/>
      <c r="H939" s="64"/>
      <c r="I939" s="90"/>
    </row>
    <row r="940" spans="1:9" ht="14.25" customHeight="1">
      <c r="B940" s="6"/>
    </row>
    <row r="946" spans="1:9" ht="14.25" customHeight="1">
      <c r="A946" s="91" t="s">
        <v>124</v>
      </c>
      <c r="B946" s="92"/>
      <c r="C946" s="92"/>
      <c r="D946" s="92"/>
      <c r="E946" s="92"/>
      <c r="F946" s="92"/>
      <c r="G946" s="92"/>
      <c r="H946" s="92"/>
      <c r="I946" s="92"/>
    </row>
    <row r="948" spans="1:9" ht="14.25" customHeight="1">
      <c r="C948" s="2" t="s">
        <v>125</v>
      </c>
      <c r="D948" s="3" t="s">
        <v>1</v>
      </c>
      <c r="E948" s="4"/>
      <c r="F948" s="4"/>
    </row>
    <row r="949" spans="1:9" ht="14.25" customHeight="1">
      <c r="D949" s="4" t="s">
        <v>126</v>
      </c>
      <c r="E949" s="4"/>
      <c r="F949" s="4"/>
    </row>
    <row r="950" spans="1:9" ht="14.25" customHeight="1">
      <c r="D950" s="4" t="s">
        <v>3</v>
      </c>
      <c r="E950" s="4" t="s">
        <v>4</v>
      </c>
      <c r="F950" s="4"/>
    </row>
    <row r="951" spans="1:9" ht="14.25" customHeight="1" thickBot="1">
      <c r="A951" s="5"/>
      <c r="B951" s="5"/>
      <c r="C951" s="5"/>
      <c r="D951" s="6"/>
      <c r="E951" s="6"/>
      <c r="F951" s="6"/>
      <c r="G951" s="6"/>
      <c r="H951" s="6"/>
      <c r="I951" s="6"/>
    </row>
    <row r="952" spans="1:9" ht="14.25" customHeight="1" thickTop="1">
      <c r="A952" s="7"/>
      <c r="B952" s="8"/>
      <c r="C952" s="9" t="s">
        <v>5</v>
      </c>
      <c r="D952" s="10"/>
      <c r="E952" s="11"/>
      <c r="F952" s="8" t="s">
        <v>6</v>
      </c>
      <c r="G952" s="12" t="s">
        <v>7</v>
      </c>
      <c r="H952" s="8" t="s">
        <v>8</v>
      </c>
      <c r="I952" s="13" t="s">
        <v>9</v>
      </c>
    </row>
    <row r="953" spans="1:9" ht="14.25" customHeight="1">
      <c r="A953" s="14" t="s">
        <v>10</v>
      </c>
      <c r="B953" s="15" t="s">
        <v>11</v>
      </c>
      <c r="C953" s="16" t="s">
        <v>12</v>
      </c>
      <c r="D953" s="15" t="s">
        <v>13</v>
      </c>
      <c r="E953" s="16" t="s">
        <v>14</v>
      </c>
      <c r="F953" s="15" t="s">
        <v>15</v>
      </c>
      <c r="G953" s="16" t="s">
        <v>56</v>
      </c>
      <c r="H953" s="15" t="s">
        <v>7</v>
      </c>
      <c r="I953" s="17" t="s">
        <v>17</v>
      </c>
    </row>
    <row r="954" spans="1:9" ht="14.25" customHeight="1">
      <c r="A954" s="18"/>
      <c r="B954" s="19"/>
      <c r="C954" s="20"/>
      <c r="D954" s="19"/>
      <c r="E954" s="20"/>
      <c r="F954" s="19"/>
      <c r="G954" s="20"/>
      <c r="H954" s="19" t="s">
        <v>18</v>
      </c>
      <c r="I954" s="21" t="s">
        <v>19</v>
      </c>
    </row>
    <row r="955" spans="1:9" ht="16.5" customHeight="1">
      <c r="A955" s="69"/>
      <c r="B955" s="23"/>
      <c r="C955" s="23"/>
      <c r="D955" s="23"/>
      <c r="E955" s="23"/>
      <c r="F955" s="23"/>
      <c r="G955" s="23"/>
      <c r="H955" s="23"/>
      <c r="I955" s="70"/>
    </row>
    <row r="956" spans="1:9" ht="16.5" customHeight="1">
      <c r="A956" s="71">
        <v>1</v>
      </c>
      <c r="B956" s="27" t="s">
        <v>20</v>
      </c>
      <c r="C956" s="33">
        <v>0</v>
      </c>
      <c r="D956" s="33">
        <v>0</v>
      </c>
      <c r="E956" s="33">
        <v>0</v>
      </c>
      <c r="F956" s="33">
        <v>0</v>
      </c>
      <c r="G956" s="33">
        <v>0</v>
      </c>
      <c r="H956" s="33">
        <v>0</v>
      </c>
      <c r="I956" s="73">
        <v>0</v>
      </c>
    </row>
    <row r="957" spans="1:9" ht="16.5" customHeight="1">
      <c r="A957" s="71"/>
      <c r="B957" s="27"/>
      <c r="C957" s="29"/>
      <c r="D957" s="29"/>
      <c r="E957" s="29"/>
      <c r="F957" s="29"/>
      <c r="G957" s="29"/>
      <c r="H957" s="29"/>
      <c r="I957" s="72"/>
    </row>
    <row r="958" spans="1:9" ht="16.5" customHeight="1">
      <c r="A958" s="71" t="s">
        <v>21</v>
      </c>
      <c r="B958" s="27" t="s">
        <v>57</v>
      </c>
      <c r="C958" s="33">
        <v>0</v>
      </c>
      <c r="D958" s="33">
        <v>0</v>
      </c>
      <c r="E958" s="33">
        <v>0</v>
      </c>
      <c r="F958" s="33">
        <f>SUM(C958:E958)</f>
        <v>0</v>
      </c>
      <c r="G958" s="33">
        <v>0</v>
      </c>
      <c r="H958" s="33">
        <v>0</v>
      </c>
      <c r="I958" s="73">
        <v>0</v>
      </c>
    </row>
    <row r="959" spans="1:9" ht="16.5" customHeight="1">
      <c r="A959" s="71"/>
      <c r="B959" s="27"/>
      <c r="C959" s="29"/>
      <c r="D959" s="29"/>
      <c r="E959" s="29"/>
      <c r="F959" s="29"/>
      <c r="G959" s="29"/>
      <c r="H959" s="29"/>
      <c r="I959" s="72"/>
    </row>
    <row r="960" spans="1:9" ht="16.5" customHeight="1">
      <c r="A960" s="71" t="s">
        <v>23</v>
      </c>
      <c r="B960" s="27" t="s">
        <v>90</v>
      </c>
      <c r="C960" s="33">
        <v>0</v>
      </c>
      <c r="D960" s="33">
        <v>0</v>
      </c>
      <c r="E960" s="33">
        <v>0</v>
      </c>
      <c r="F960" s="33">
        <v>0</v>
      </c>
      <c r="G960" s="33">
        <v>0</v>
      </c>
      <c r="H960" s="33">
        <v>0</v>
      </c>
      <c r="I960" s="73">
        <v>0</v>
      </c>
    </row>
    <row r="961" spans="1:9" ht="16.5" customHeight="1">
      <c r="A961" s="71"/>
      <c r="B961" s="27"/>
      <c r="C961" s="29"/>
      <c r="D961" s="29"/>
      <c r="E961" s="29"/>
      <c r="F961" s="29"/>
      <c r="G961" s="29"/>
      <c r="H961" s="29"/>
      <c r="I961" s="72"/>
    </row>
    <row r="962" spans="1:9" ht="16.5" customHeight="1">
      <c r="A962" s="71" t="s">
        <v>25</v>
      </c>
      <c r="B962" s="27" t="s">
        <v>59</v>
      </c>
      <c r="C962" s="33">
        <v>0</v>
      </c>
      <c r="D962" s="33">
        <v>0</v>
      </c>
      <c r="E962" s="33">
        <v>0</v>
      </c>
      <c r="F962" s="33">
        <v>0</v>
      </c>
      <c r="G962" s="33">
        <v>0</v>
      </c>
      <c r="H962" s="33">
        <v>0</v>
      </c>
      <c r="I962" s="73">
        <v>0</v>
      </c>
    </row>
    <row r="963" spans="1:9" ht="16.5" customHeight="1">
      <c r="A963" s="71"/>
      <c r="B963" s="27"/>
      <c r="C963" s="33"/>
      <c r="D963" s="33"/>
      <c r="E963" s="33"/>
      <c r="F963" s="33"/>
      <c r="G963" s="33"/>
      <c r="H963" s="33"/>
      <c r="I963" s="73"/>
    </row>
    <row r="964" spans="1:9" ht="16.5" customHeight="1">
      <c r="A964" s="71" t="s">
        <v>27</v>
      </c>
      <c r="B964" s="27" t="s">
        <v>60</v>
      </c>
      <c r="C964" s="33">
        <v>0</v>
      </c>
      <c r="D964" s="33">
        <v>0</v>
      </c>
      <c r="E964" s="33">
        <v>0</v>
      </c>
      <c r="F964" s="33">
        <v>0</v>
      </c>
      <c r="G964" s="33">
        <v>0</v>
      </c>
      <c r="H964" s="33">
        <v>0</v>
      </c>
      <c r="I964" s="73">
        <v>0</v>
      </c>
    </row>
    <row r="965" spans="1:9" ht="16.5" customHeight="1">
      <c r="A965" s="71"/>
      <c r="B965" s="27"/>
      <c r="C965" s="29"/>
      <c r="D965" s="29"/>
      <c r="E965" s="33"/>
      <c r="F965" s="29"/>
      <c r="G965" s="33"/>
      <c r="H965" s="33"/>
      <c r="I965" s="72"/>
    </row>
    <row r="966" spans="1:9" ht="16.5" customHeight="1">
      <c r="A966" s="71" t="s">
        <v>29</v>
      </c>
      <c r="B966" s="27" t="s">
        <v>30</v>
      </c>
      <c r="C966" s="33">
        <v>0</v>
      </c>
      <c r="D966" s="33">
        <v>0</v>
      </c>
      <c r="E966" s="33">
        <v>0</v>
      </c>
      <c r="F966" s="33">
        <v>0</v>
      </c>
      <c r="G966" s="33">
        <v>0</v>
      </c>
      <c r="H966" s="33">
        <v>0</v>
      </c>
      <c r="I966" s="73">
        <v>0</v>
      </c>
    </row>
    <row r="967" spans="1:9" ht="16.5" customHeight="1">
      <c r="A967" s="71"/>
      <c r="B967" s="27"/>
      <c r="C967" s="29"/>
      <c r="D967" s="29"/>
      <c r="E967" s="29"/>
      <c r="F967" s="29"/>
      <c r="G967" s="29"/>
      <c r="H967" s="29"/>
      <c r="I967" s="73"/>
    </row>
    <row r="968" spans="1:9" ht="16.5" customHeight="1">
      <c r="A968" s="71" t="s">
        <v>31</v>
      </c>
      <c r="B968" s="27" t="s">
        <v>32</v>
      </c>
      <c r="C968" s="33">
        <v>8</v>
      </c>
      <c r="D968" s="33">
        <v>5</v>
      </c>
      <c r="E968" s="33">
        <v>1</v>
      </c>
      <c r="F968" s="33">
        <f>SUM(C968:E968)</f>
        <v>14</v>
      </c>
      <c r="G968" s="33">
        <v>7</v>
      </c>
      <c r="H968" s="33">
        <f>SUM(G968/D968*1000)</f>
        <v>1400</v>
      </c>
      <c r="I968" s="73">
        <v>74</v>
      </c>
    </row>
    <row r="969" spans="1:9" ht="16.5" customHeight="1">
      <c r="A969" s="71"/>
      <c r="B969" s="27"/>
      <c r="C969" s="33"/>
      <c r="D969" s="33"/>
      <c r="E969" s="33"/>
      <c r="F969" s="33"/>
      <c r="G969" s="33"/>
      <c r="H969" s="33"/>
      <c r="I969" s="73"/>
    </row>
    <row r="970" spans="1:9" ht="16.5" customHeight="1">
      <c r="A970" s="71" t="s">
        <v>33</v>
      </c>
      <c r="B970" s="27" t="s">
        <v>74</v>
      </c>
      <c r="C970" s="33">
        <v>0</v>
      </c>
      <c r="D970" s="33">
        <v>0</v>
      </c>
      <c r="E970" s="33">
        <v>0</v>
      </c>
      <c r="F970" s="33">
        <f>SUM(C970:E970)</f>
        <v>0</v>
      </c>
      <c r="G970" s="33">
        <v>0</v>
      </c>
      <c r="H970" s="33">
        <v>0</v>
      </c>
      <c r="I970" s="73">
        <v>0</v>
      </c>
    </row>
    <row r="971" spans="1:9" ht="16.5" customHeight="1">
      <c r="A971" s="71"/>
      <c r="B971" s="27"/>
      <c r="C971" s="33"/>
      <c r="D971" s="33"/>
      <c r="E971" s="33"/>
      <c r="F971" s="33"/>
      <c r="G971" s="33"/>
      <c r="H971" s="33"/>
      <c r="I971" s="73"/>
    </row>
    <row r="972" spans="1:9" ht="16.5" customHeight="1">
      <c r="A972" s="71" t="s">
        <v>35</v>
      </c>
      <c r="B972" s="27" t="s">
        <v>36</v>
      </c>
      <c r="C972" s="33">
        <v>0</v>
      </c>
      <c r="D972" s="33">
        <v>0</v>
      </c>
      <c r="E972" s="33">
        <v>0</v>
      </c>
      <c r="F972" s="33">
        <v>0</v>
      </c>
      <c r="G972" s="33">
        <v>0</v>
      </c>
      <c r="H972" s="33">
        <v>0</v>
      </c>
      <c r="I972" s="73">
        <v>0</v>
      </c>
    </row>
    <row r="973" spans="1:9" ht="16.5" customHeight="1">
      <c r="A973" s="71"/>
      <c r="B973" s="27"/>
      <c r="C973" s="33"/>
      <c r="D973" s="33"/>
      <c r="E973" s="33"/>
      <c r="F973" s="33"/>
      <c r="G973" s="33"/>
      <c r="H973" s="33"/>
      <c r="I973" s="72"/>
    </row>
    <row r="974" spans="1:9" ht="16.5" customHeight="1">
      <c r="A974" s="71" t="s">
        <v>37</v>
      </c>
      <c r="B974" s="27" t="s">
        <v>38</v>
      </c>
      <c r="C974" s="33">
        <v>0</v>
      </c>
      <c r="D974" s="33">
        <v>0</v>
      </c>
      <c r="E974" s="33">
        <v>0</v>
      </c>
      <c r="F974" s="33">
        <v>0</v>
      </c>
      <c r="G974" s="33">
        <v>0</v>
      </c>
      <c r="H974" s="33">
        <v>0</v>
      </c>
      <c r="I974" s="73">
        <v>0</v>
      </c>
    </row>
    <row r="975" spans="1:9" ht="16.5" customHeight="1">
      <c r="A975" s="71"/>
      <c r="B975" s="27"/>
      <c r="C975" s="29"/>
      <c r="D975" s="29"/>
      <c r="E975" s="29"/>
      <c r="F975" s="29"/>
      <c r="G975" s="29"/>
      <c r="H975" s="29"/>
      <c r="I975" s="52"/>
    </row>
    <row r="976" spans="1:9" ht="16.5" customHeight="1">
      <c r="A976" s="71" t="s">
        <v>39</v>
      </c>
      <c r="B976" s="27" t="s">
        <v>127</v>
      </c>
      <c r="C976" s="33">
        <v>0</v>
      </c>
      <c r="D976" s="33">
        <v>0</v>
      </c>
      <c r="E976" s="33">
        <v>0</v>
      </c>
      <c r="F976" s="33">
        <v>0</v>
      </c>
      <c r="G976" s="33">
        <v>0</v>
      </c>
      <c r="H976" s="33">
        <v>0</v>
      </c>
      <c r="I976" s="73">
        <v>0</v>
      </c>
    </row>
    <row r="977" spans="1:9" ht="16.5" customHeight="1">
      <c r="A977" s="71"/>
      <c r="B977" s="27"/>
      <c r="C977" s="41"/>
      <c r="D977" s="41"/>
      <c r="E977" s="41"/>
      <c r="F977" s="41"/>
      <c r="G977" s="41"/>
      <c r="H977" s="41"/>
      <c r="I977" s="73"/>
    </row>
    <row r="978" spans="1:9" ht="16.5" customHeight="1">
      <c r="A978" s="71" t="s">
        <v>41</v>
      </c>
      <c r="B978" s="27" t="s">
        <v>128</v>
      </c>
      <c r="C978" s="33">
        <v>0</v>
      </c>
      <c r="D978" s="33">
        <v>0</v>
      </c>
      <c r="E978" s="33">
        <v>0</v>
      </c>
      <c r="F978" s="33">
        <v>0</v>
      </c>
      <c r="G978" s="33">
        <v>0</v>
      </c>
      <c r="H978" s="33">
        <v>0</v>
      </c>
      <c r="I978" s="73">
        <v>0</v>
      </c>
    </row>
    <row r="979" spans="1:9" ht="16.5" customHeight="1">
      <c r="A979" s="71"/>
      <c r="B979" s="27"/>
      <c r="C979" s="33"/>
      <c r="D979" s="33"/>
      <c r="E979" s="33"/>
      <c r="F979" s="33"/>
      <c r="G979" s="33"/>
      <c r="H979" s="33"/>
      <c r="I979" s="73"/>
    </row>
    <row r="980" spans="1:9" ht="16.5" customHeight="1">
      <c r="A980" s="71" t="s">
        <v>43</v>
      </c>
      <c r="B980" s="27" t="s">
        <v>44</v>
      </c>
      <c r="C980" s="33">
        <v>0</v>
      </c>
      <c r="D980" s="33">
        <v>0</v>
      </c>
      <c r="E980" s="33">
        <v>0</v>
      </c>
      <c r="F980" s="33">
        <v>0</v>
      </c>
      <c r="G980" s="33">
        <v>0</v>
      </c>
      <c r="H980" s="33">
        <v>0</v>
      </c>
      <c r="I980" s="73">
        <v>0</v>
      </c>
    </row>
    <row r="981" spans="1:9" ht="16.5" customHeight="1">
      <c r="A981" s="71"/>
      <c r="B981" s="27"/>
      <c r="C981" s="33"/>
      <c r="D981" s="33"/>
      <c r="E981" s="33"/>
      <c r="F981" s="33"/>
      <c r="G981" s="33"/>
      <c r="H981" s="33"/>
      <c r="I981" s="73"/>
    </row>
    <row r="982" spans="1:9" ht="16.5" customHeight="1">
      <c r="A982" s="74" t="s">
        <v>45</v>
      </c>
      <c r="B982" s="27" t="s">
        <v>46</v>
      </c>
      <c r="C982" s="33">
        <v>0</v>
      </c>
      <c r="D982" s="33">
        <v>0</v>
      </c>
      <c r="E982" s="33">
        <v>0</v>
      </c>
      <c r="F982" s="33">
        <v>0</v>
      </c>
      <c r="G982" s="33">
        <v>0</v>
      </c>
      <c r="H982" s="33">
        <v>0</v>
      </c>
      <c r="I982" s="73">
        <v>0</v>
      </c>
    </row>
    <row r="983" spans="1:9" ht="16.5" customHeight="1" thickBot="1">
      <c r="A983" s="71"/>
      <c r="B983" s="27"/>
      <c r="C983" s="41"/>
      <c r="D983" s="41"/>
      <c r="E983" s="41"/>
      <c r="F983" s="41"/>
      <c r="G983" s="41"/>
      <c r="H983" s="41"/>
      <c r="I983" s="52"/>
    </row>
    <row r="984" spans="1:9" ht="14.25" customHeight="1" thickTop="1" thickBot="1">
      <c r="A984" s="94"/>
      <c r="B984" s="95" t="s">
        <v>129</v>
      </c>
      <c r="C984" s="96">
        <f>SUM(C956:C980)</f>
        <v>8</v>
      </c>
      <c r="D984" s="97">
        <f>SUM(D956:D983)</f>
        <v>5</v>
      </c>
      <c r="E984" s="96">
        <f>SUM(E956:E983)</f>
        <v>1</v>
      </c>
      <c r="F984" s="97">
        <f>SUM(C984:E984)</f>
        <v>14</v>
      </c>
      <c r="G984" s="96">
        <f>SUM(G956:G983)</f>
        <v>7</v>
      </c>
      <c r="H984" s="98">
        <f>SUM(G984/D984*1000)</f>
        <v>1400</v>
      </c>
      <c r="I984" s="99">
        <f>SUM(I956:I983)</f>
        <v>74</v>
      </c>
    </row>
    <row r="985" spans="1:9" ht="14.25" customHeight="1" thickTop="1">
      <c r="A985" s="50"/>
      <c r="B985" s="51"/>
      <c r="C985" s="27"/>
      <c r="D985" s="27"/>
      <c r="E985" s="27"/>
      <c r="F985" s="27"/>
      <c r="G985" s="27"/>
      <c r="H985" s="27"/>
      <c r="I985" s="52"/>
    </row>
    <row r="986" spans="1:9" ht="14.25" customHeight="1">
      <c r="A986" s="50"/>
      <c r="B986" s="80">
        <v>2009</v>
      </c>
      <c r="C986" s="54">
        <v>10.5</v>
      </c>
      <c r="D986" s="54">
        <v>5</v>
      </c>
      <c r="E986" s="54">
        <v>0</v>
      </c>
      <c r="F986" s="54">
        <v>15.5</v>
      </c>
      <c r="G986" s="54">
        <v>7.5</v>
      </c>
      <c r="H986" s="54">
        <v>1500</v>
      </c>
      <c r="I986" s="55">
        <v>42</v>
      </c>
    </row>
    <row r="987" spans="1:9" ht="14.25" customHeight="1">
      <c r="A987" s="50"/>
      <c r="B987" s="51"/>
      <c r="C987" s="56"/>
      <c r="D987" s="56"/>
      <c r="E987" s="56"/>
      <c r="F987" s="56"/>
      <c r="G987" s="56"/>
      <c r="H987" s="56"/>
      <c r="I987" s="57"/>
    </row>
    <row r="988" spans="1:9" ht="14.25" customHeight="1">
      <c r="A988" s="50"/>
      <c r="B988" s="80" t="s">
        <v>50</v>
      </c>
      <c r="C988" s="54">
        <v>10.5</v>
      </c>
      <c r="D988" s="54">
        <v>5</v>
      </c>
      <c r="E988" s="54">
        <v>0</v>
      </c>
      <c r="F988" s="54">
        <f>SUM(C988:E988)</f>
        <v>15.5</v>
      </c>
      <c r="G988" s="54">
        <v>6.5</v>
      </c>
      <c r="H988" s="54">
        <f>SUM(G988/D988*1000)</f>
        <v>1300</v>
      </c>
      <c r="I988" s="55">
        <v>42</v>
      </c>
    </row>
    <row r="989" spans="1:9" ht="14.25" customHeight="1">
      <c r="A989" s="50"/>
      <c r="B989" s="51"/>
      <c r="C989" s="56"/>
      <c r="D989" s="56"/>
      <c r="E989" s="56"/>
      <c r="F989" s="56"/>
      <c r="G989" s="56"/>
      <c r="H989" s="56"/>
      <c r="I989" s="57"/>
    </row>
    <row r="990" spans="1:9" ht="14.25" customHeight="1">
      <c r="A990" s="50"/>
      <c r="B990" s="80" t="s">
        <v>51</v>
      </c>
      <c r="C990" s="54">
        <v>10.5</v>
      </c>
      <c r="D990" s="54">
        <v>5</v>
      </c>
      <c r="E990" s="54">
        <v>0</v>
      </c>
      <c r="F990" s="54">
        <f>SUM(C990:E990)</f>
        <v>15.5</v>
      </c>
      <c r="G990" s="54">
        <v>7</v>
      </c>
      <c r="H990" s="54">
        <f>SUM(G990/D990*1000)</f>
        <v>1400</v>
      </c>
      <c r="I990" s="55">
        <v>42</v>
      </c>
    </row>
    <row r="991" spans="1:9" ht="14.25" customHeight="1">
      <c r="A991" s="50"/>
      <c r="B991" s="51"/>
      <c r="C991" s="56"/>
      <c r="D991" s="56"/>
      <c r="E991" s="56"/>
      <c r="F991" s="56"/>
      <c r="G991" s="56"/>
      <c r="H991" s="56"/>
      <c r="I991" s="57"/>
    </row>
    <row r="992" spans="1:9" ht="14.25" customHeight="1">
      <c r="A992" s="50"/>
      <c r="B992" s="80" t="s">
        <v>130</v>
      </c>
      <c r="C992" s="54">
        <v>10</v>
      </c>
      <c r="D992" s="54">
        <v>5</v>
      </c>
      <c r="E992" s="54">
        <v>0</v>
      </c>
      <c r="F992" s="54">
        <f>SUM(C992:E992)</f>
        <v>15</v>
      </c>
      <c r="G992" s="54">
        <v>6</v>
      </c>
      <c r="H992" s="54">
        <f>SUM(G992/D992*1000)</f>
        <v>1200</v>
      </c>
      <c r="I992" s="55">
        <v>42</v>
      </c>
    </row>
    <row r="993" spans="1:9" ht="14.25" customHeight="1" thickBot="1">
      <c r="A993" s="59"/>
      <c r="B993" s="60"/>
      <c r="C993" s="61"/>
      <c r="D993" s="61"/>
      <c r="E993" s="61"/>
      <c r="F993" s="61"/>
      <c r="G993" s="61"/>
      <c r="H993" s="61"/>
      <c r="I993" s="62"/>
    </row>
    <row r="994" spans="1:9" ht="14.25" customHeight="1" thickTop="1">
      <c r="B994" s="63" t="s">
        <v>52</v>
      </c>
      <c r="G994" s="90"/>
      <c r="H994" s="90"/>
      <c r="I994" s="90"/>
    </row>
    <row r="995" spans="1:9" ht="14.25" customHeight="1">
      <c r="B995" s="63"/>
      <c r="G995" s="90"/>
      <c r="H995" s="64"/>
      <c r="I995" s="90"/>
    </row>
    <row r="996" spans="1:9" ht="14.25" customHeight="1">
      <c r="B996" s="6"/>
    </row>
    <row r="1002" spans="1:9" ht="14.25" customHeight="1">
      <c r="A1002" s="91" t="s">
        <v>131</v>
      </c>
      <c r="B1002" s="92"/>
      <c r="C1002" s="92"/>
      <c r="D1002" s="92"/>
      <c r="E1002" s="92"/>
      <c r="F1002" s="92"/>
      <c r="G1002" s="92"/>
      <c r="H1002" s="92"/>
      <c r="I1002" s="92"/>
    </row>
    <row r="1004" spans="1:9" ht="14.25" customHeight="1">
      <c r="C1004" s="2" t="s">
        <v>132</v>
      </c>
      <c r="D1004" s="3" t="s">
        <v>1</v>
      </c>
      <c r="E1004" s="4"/>
      <c r="F1004" s="4"/>
    </row>
    <row r="1005" spans="1:9" ht="14.25" customHeight="1">
      <c r="D1005" s="4" t="s">
        <v>133</v>
      </c>
      <c r="E1005" s="4"/>
      <c r="F1005" s="4"/>
    </row>
    <row r="1006" spans="1:9" ht="14.25" customHeight="1">
      <c r="D1006" s="4" t="s">
        <v>3</v>
      </c>
      <c r="E1006" s="4" t="s">
        <v>4</v>
      </c>
      <c r="F1006" s="4"/>
    </row>
    <row r="1007" spans="1:9" ht="14.25" customHeight="1" thickBot="1">
      <c r="A1007" s="5"/>
      <c r="B1007" s="5"/>
      <c r="C1007" s="5"/>
      <c r="D1007" s="6"/>
      <c r="E1007" s="6"/>
      <c r="F1007" s="6"/>
      <c r="G1007" s="6"/>
      <c r="H1007" s="6"/>
      <c r="I1007" s="6"/>
    </row>
    <row r="1008" spans="1:9" ht="16.5" customHeight="1" thickTop="1">
      <c r="A1008" s="7"/>
      <c r="B1008" s="8"/>
      <c r="C1008" s="9" t="s">
        <v>5</v>
      </c>
      <c r="D1008" s="10"/>
      <c r="E1008" s="11"/>
      <c r="F1008" s="8" t="s">
        <v>6</v>
      </c>
      <c r="G1008" s="12" t="s">
        <v>7</v>
      </c>
      <c r="H1008" s="8" t="s">
        <v>8</v>
      </c>
      <c r="I1008" s="13" t="s">
        <v>9</v>
      </c>
    </row>
    <row r="1009" spans="1:9" ht="16.5" customHeight="1">
      <c r="A1009" s="14" t="s">
        <v>10</v>
      </c>
      <c r="B1009" s="15" t="s">
        <v>11</v>
      </c>
      <c r="C1009" s="16" t="s">
        <v>12</v>
      </c>
      <c r="D1009" s="15" t="s">
        <v>13</v>
      </c>
      <c r="E1009" s="16" t="s">
        <v>14</v>
      </c>
      <c r="F1009" s="15" t="s">
        <v>15</v>
      </c>
      <c r="G1009" s="16" t="s">
        <v>56</v>
      </c>
      <c r="H1009" s="15" t="s">
        <v>7</v>
      </c>
      <c r="I1009" s="17" t="s">
        <v>17</v>
      </c>
    </row>
    <row r="1010" spans="1:9" ht="16.5" customHeight="1">
      <c r="A1010" s="18"/>
      <c r="B1010" s="19"/>
      <c r="C1010" s="20"/>
      <c r="D1010" s="19"/>
      <c r="E1010" s="20"/>
      <c r="F1010" s="19"/>
      <c r="G1010" s="20"/>
      <c r="H1010" s="19" t="s">
        <v>18</v>
      </c>
      <c r="I1010" s="21" t="s">
        <v>19</v>
      </c>
    </row>
    <row r="1011" spans="1:9" ht="16.5" customHeight="1">
      <c r="A1011" s="69"/>
      <c r="B1011" s="23"/>
      <c r="C1011" s="23"/>
      <c r="D1011" s="23"/>
      <c r="E1011" s="23"/>
      <c r="F1011" s="23"/>
      <c r="G1011" s="23"/>
      <c r="H1011" s="23"/>
      <c r="I1011" s="70"/>
    </row>
    <row r="1012" spans="1:9" ht="16.5" customHeight="1">
      <c r="A1012" s="71">
        <v>1</v>
      </c>
      <c r="B1012" s="27" t="s">
        <v>20</v>
      </c>
      <c r="C1012" s="33">
        <v>0</v>
      </c>
      <c r="D1012" s="33">
        <v>0</v>
      </c>
      <c r="E1012" s="33">
        <v>0</v>
      </c>
      <c r="F1012" s="33">
        <v>0</v>
      </c>
      <c r="G1012" s="33">
        <v>0</v>
      </c>
      <c r="H1012" s="33">
        <v>0</v>
      </c>
      <c r="I1012" s="73">
        <v>0</v>
      </c>
    </row>
    <row r="1013" spans="1:9" ht="16.5" customHeight="1">
      <c r="A1013" s="71"/>
      <c r="B1013" s="27"/>
      <c r="C1013" s="29"/>
      <c r="D1013" s="29"/>
      <c r="E1013" s="29"/>
      <c r="F1013" s="29"/>
      <c r="G1013" s="29"/>
      <c r="H1013" s="29"/>
      <c r="I1013" s="72"/>
    </row>
    <row r="1014" spans="1:9" ht="16.5" customHeight="1">
      <c r="A1014" s="71" t="s">
        <v>21</v>
      </c>
      <c r="B1014" s="27" t="s">
        <v>57</v>
      </c>
      <c r="C1014" s="33">
        <v>10</v>
      </c>
      <c r="D1014" s="33">
        <v>0</v>
      </c>
      <c r="E1014" s="33">
        <v>0</v>
      </c>
      <c r="F1014" s="33">
        <f>SUM(C1014:E1014)</f>
        <v>10</v>
      </c>
      <c r="G1014" s="33">
        <v>0</v>
      </c>
      <c r="H1014" s="33">
        <v>0</v>
      </c>
      <c r="I1014" s="73">
        <v>1</v>
      </c>
    </row>
    <row r="1015" spans="1:9" ht="16.5" customHeight="1">
      <c r="A1015" s="71"/>
      <c r="B1015" s="27"/>
      <c r="C1015" s="29"/>
      <c r="D1015" s="29"/>
      <c r="E1015" s="29"/>
      <c r="F1015" s="29"/>
      <c r="G1015" s="29"/>
      <c r="H1015" s="29"/>
      <c r="I1015" s="72"/>
    </row>
    <row r="1016" spans="1:9" ht="16.5" customHeight="1">
      <c r="A1016" s="71" t="s">
        <v>23</v>
      </c>
      <c r="B1016" s="27" t="s">
        <v>90</v>
      </c>
      <c r="C1016" s="33">
        <v>1</v>
      </c>
      <c r="D1016" s="33">
        <v>11</v>
      </c>
      <c r="E1016" s="33">
        <v>3</v>
      </c>
      <c r="F1016" s="33">
        <f>SUM(C1016:E1016)</f>
        <v>15</v>
      </c>
      <c r="G1016" s="33">
        <v>0</v>
      </c>
      <c r="H1016" s="33">
        <f>SUM(G1016/D1016*1000)</f>
        <v>0</v>
      </c>
      <c r="I1016" s="73">
        <v>22</v>
      </c>
    </row>
    <row r="1017" spans="1:9" ht="16.5" customHeight="1">
      <c r="A1017" s="71"/>
      <c r="B1017" s="27"/>
      <c r="C1017" s="29"/>
      <c r="D1017" s="29"/>
      <c r="E1017" s="29"/>
      <c r="F1017" s="29"/>
      <c r="G1017" s="29"/>
      <c r="H1017" s="29"/>
      <c r="I1017" s="72"/>
    </row>
    <row r="1018" spans="1:9" ht="16.5" customHeight="1">
      <c r="A1018" s="71" t="s">
        <v>25</v>
      </c>
      <c r="B1018" s="27" t="s">
        <v>59</v>
      </c>
      <c r="C1018" s="33">
        <v>0</v>
      </c>
      <c r="D1018" s="33">
        <v>0</v>
      </c>
      <c r="E1018" s="33">
        <v>0</v>
      </c>
      <c r="F1018" s="33">
        <f>SUM(C1018:E1018)</f>
        <v>0</v>
      </c>
      <c r="G1018" s="33">
        <v>0</v>
      </c>
      <c r="H1018" s="33">
        <v>0</v>
      </c>
      <c r="I1018" s="73">
        <v>0</v>
      </c>
    </row>
    <row r="1019" spans="1:9" ht="16.5" customHeight="1">
      <c r="A1019" s="71"/>
      <c r="B1019" s="27"/>
      <c r="C1019" s="33"/>
      <c r="D1019" s="33"/>
      <c r="E1019" s="33"/>
      <c r="F1019" s="33"/>
      <c r="G1019" s="33"/>
      <c r="H1019" s="33"/>
      <c r="I1019" s="73"/>
    </row>
    <row r="1020" spans="1:9" ht="16.5" customHeight="1">
      <c r="A1020" s="71" t="s">
        <v>27</v>
      </c>
      <c r="B1020" s="27" t="s">
        <v>60</v>
      </c>
      <c r="C1020" s="33">
        <v>0</v>
      </c>
      <c r="D1020" s="33">
        <v>0</v>
      </c>
      <c r="E1020" s="33">
        <v>0</v>
      </c>
      <c r="F1020" s="33">
        <f>SUM(C1020:E1020)</f>
        <v>0</v>
      </c>
      <c r="G1020" s="33">
        <v>0</v>
      </c>
      <c r="H1020" s="33">
        <v>0</v>
      </c>
      <c r="I1020" s="73">
        <v>0</v>
      </c>
    </row>
    <row r="1021" spans="1:9" ht="16.5" customHeight="1">
      <c r="A1021" s="71"/>
      <c r="B1021" s="27"/>
      <c r="C1021" s="29"/>
      <c r="D1021" s="29"/>
      <c r="E1021" s="33"/>
      <c r="F1021" s="29"/>
      <c r="G1021" s="33"/>
      <c r="H1021" s="33"/>
      <c r="I1021" s="72"/>
    </row>
    <row r="1022" spans="1:9" ht="16.5" customHeight="1">
      <c r="A1022" s="71" t="s">
        <v>29</v>
      </c>
      <c r="B1022" s="27" t="s">
        <v>30</v>
      </c>
      <c r="C1022" s="33">
        <v>0</v>
      </c>
      <c r="D1022" s="33">
        <v>0</v>
      </c>
      <c r="E1022" s="33">
        <v>0</v>
      </c>
      <c r="F1022" s="33">
        <v>0</v>
      </c>
      <c r="G1022" s="33">
        <v>0</v>
      </c>
      <c r="H1022" s="33">
        <v>0</v>
      </c>
      <c r="I1022" s="73">
        <v>0</v>
      </c>
    </row>
    <row r="1023" spans="1:9" ht="16.5" customHeight="1">
      <c r="A1023" s="71"/>
      <c r="B1023" s="27"/>
      <c r="C1023" s="29"/>
      <c r="D1023" s="29"/>
      <c r="E1023" s="29"/>
      <c r="F1023" s="29"/>
      <c r="G1023" s="29"/>
      <c r="H1023" s="29"/>
      <c r="I1023" s="73"/>
    </row>
    <row r="1024" spans="1:9" ht="16.5" customHeight="1">
      <c r="A1024" s="71" t="s">
        <v>31</v>
      </c>
      <c r="B1024" s="27" t="s">
        <v>32</v>
      </c>
      <c r="C1024" s="33">
        <v>0</v>
      </c>
      <c r="D1024" s="33">
        <v>0</v>
      </c>
      <c r="E1024" s="33">
        <v>0</v>
      </c>
      <c r="F1024" s="33">
        <f>SUM(C1024:E1024)</f>
        <v>0</v>
      </c>
      <c r="G1024" s="33">
        <v>0</v>
      </c>
      <c r="H1024" s="33">
        <v>0</v>
      </c>
      <c r="I1024" s="73">
        <v>0</v>
      </c>
    </row>
    <row r="1025" spans="1:9" ht="16.5" customHeight="1">
      <c r="A1025" s="71"/>
      <c r="B1025" s="27"/>
      <c r="C1025" s="33"/>
      <c r="D1025" s="33"/>
      <c r="E1025" s="33"/>
      <c r="F1025" s="33"/>
      <c r="G1025" s="33"/>
      <c r="H1025" s="33"/>
      <c r="I1025" s="73"/>
    </row>
    <row r="1026" spans="1:9" ht="16.5" customHeight="1">
      <c r="A1026" s="71" t="s">
        <v>33</v>
      </c>
      <c r="B1026" s="27" t="s">
        <v>34</v>
      </c>
      <c r="C1026" s="33">
        <v>0</v>
      </c>
      <c r="D1026" s="33">
        <v>0</v>
      </c>
      <c r="E1026" s="33">
        <v>0</v>
      </c>
      <c r="F1026" s="33">
        <f>SUM(C1026:E1026)</f>
        <v>0</v>
      </c>
      <c r="G1026" s="33">
        <v>0</v>
      </c>
      <c r="H1026" s="33">
        <v>0</v>
      </c>
      <c r="I1026" s="73">
        <v>0</v>
      </c>
    </row>
    <row r="1027" spans="1:9" ht="16.5" customHeight="1">
      <c r="A1027" s="71"/>
      <c r="B1027" s="27"/>
      <c r="C1027" s="33"/>
      <c r="D1027" s="33"/>
      <c r="E1027" s="33"/>
      <c r="F1027" s="33"/>
      <c r="G1027" s="33"/>
      <c r="H1027" s="33"/>
      <c r="I1027" s="73"/>
    </row>
    <row r="1028" spans="1:9" ht="16.5" customHeight="1">
      <c r="A1028" s="71" t="s">
        <v>35</v>
      </c>
      <c r="B1028" s="27" t="s">
        <v>36</v>
      </c>
      <c r="C1028" s="33">
        <v>0</v>
      </c>
      <c r="D1028" s="33">
        <v>0</v>
      </c>
      <c r="E1028" s="33">
        <v>0</v>
      </c>
      <c r="F1028" s="33">
        <v>0</v>
      </c>
      <c r="G1028" s="33">
        <v>0</v>
      </c>
      <c r="H1028" s="33">
        <v>0</v>
      </c>
      <c r="I1028" s="73">
        <v>0</v>
      </c>
    </row>
    <row r="1029" spans="1:9" ht="16.5" customHeight="1">
      <c r="A1029" s="71"/>
      <c r="B1029" s="27"/>
      <c r="C1029" s="33"/>
      <c r="D1029" s="33"/>
      <c r="E1029" s="33"/>
      <c r="F1029" s="33"/>
      <c r="G1029" s="33"/>
      <c r="H1029" s="33"/>
      <c r="I1029" s="72"/>
    </row>
    <row r="1030" spans="1:9" ht="16.5" customHeight="1">
      <c r="A1030" s="71" t="s">
        <v>37</v>
      </c>
      <c r="B1030" s="27" t="s">
        <v>38</v>
      </c>
      <c r="C1030" s="33">
        <v>0</v>
      </c>
      <c r="D1030" s="33">
        <v>0</v>
      </c>
      <c r="E1030" s="33">
        <v>0</v>
      </c>
      <c r="F1030" s="33">
        <v>0</v>
      </c>
      <c r="G1030" s="33">
        <v>0</v>
      </c>
      <c r="H1030" s="33">
        <v>0</v>
      </c>
      <c r="I1030" s="73">
        <v>0</v>
      </c>
    </row>
    <row r="1031" spans="1:9" ht="16.5" customHeight="1">
      <c r="A1031" s="71"/>
      <c r="B1031" s="27"/>
      <c r="C1031" s="29"/>
      <c r="D1031" s="29"/>
      <c r="E1031" s="29"/>
      <c r="F1031" s="29"/>
      <c r="G1031" s="29"/>
      <c r="H1031" s="29"/>
      <c r="I1031" s="52"/>
    </row>
    <row r="1032" spans="1:9" ht="16.5" customHeight="1">
      <c r="A1032" s="71" t="s">
        <v>39</v>
      </c>
      <c r="B1032" s="27" t="s">
        <v>92</v>
      </c>
      <c r="C1032" s="33">
        <v>0</v>
      </c>
      <c r="D1032" s="33">
        <v>0</v>
      </c>
      <c r="E1032" s="33">
        <v>1</v>
      </c>
      <c r="F1032" s="33">
        <f>SUM(C1032:E1032)</f>
        <v>1</v>
      </c>
      <c r="G1032" s="33">
        <v>0</v>
      </c>
      <c r="H1032" s="33">
        <v>0</v>
      </c>
      <c r="I1032" s="73">
        <v>1</v>
      </c>
    </row>
    <row r="1033" spans="1:9" ht="16.5" customHeight="1">
      <c r="A1033" s="71"/>
      <c r="B1033" s="27"/>
      <c r="C1033" s="41"/>
      <c r="D1033" s="41"/>
      <c r="E1033" s="41"/>
      <c r="F1033" s="41"/>
      <c r="G1033" s="41"/>
      <c r="H1033" s="41"/>
      <c r="I1033" s="73"/>
    </row>
    <row r="1034" spans="1:9" ht="16.5" customHeight="1">
      <c r="A1034" s="71" t="s">
        <v>41</v>
      </c>
      <c r="B1034" s="27" t="s">
        <v>42</v>
      </c>
      <c r="C1034" s="33">
        <v>0</v>
      </c>
      <c r="D1034" s="33">
        <v>0</v>
      </c>
      <c r="E1034" s="33">
        <v>0</v>
      </c>
      <c r="F1034" s="33">
        <v>0</v>
      </c>
      <c r="G1034" s="33">
        <v>0</v>
      </c>
      <c r="H1034" s="33">
        <v>0</v>
      </c>
      <c r="I1034" s="73">
        <v>0</v>
      </c>
    </row>
    <row r="1035" spans="1:9" ht="16.5" customHeight="1">
      <c r="A1035" s="71"/>
      <c r="B1035" s="27"/>
      <c r="C1035" s="33"/>
      <c r="D1035" s="33"/>
      <c r="E1035" s="33"/>
      <c r="F1035" s="33"/>
      <c r="G1035" s="33"/>
      <c r="H1035" s="33"/>
      <c r="I1035" s="73"/>
    </row>
    <row r="1036" spans="1:9" ht="16.5" customHeight="1">
      <c r="A1036" s="71" t="s">
        <v>43</v>
      </c>
      <c r="B1036" s="27" t="s">
        <v>44</v>
      </c>
      <c r="C1036" s="33">
        <v>0</v>
      </c>
      <c r="D1036" s="33">
        <v>0</v>
      </c>
      <c r="E1036" s="33">
        <v>0</v>
      </c>
      <c r="F1036" s="33">
        <v>0</v>
      </c>
      <c r="G1036" s="33">
        <v>0</v>
      </c>
      <c r="H1036" s="33">
        <v>0</v>
      </c>
      <c r="I1036" s="73">
        <v>0</v>
      </c>
    </row>
    <row r="1037" spans="1:9" ht="16.5" customHeight="1">
      <c r="A1037" s="71"/>
      <c r="B1037" s="27"/>
      <c r="C1037" s="33"/>
      <c r="D1037" s="33"/>
      <c r="E1037" s="33"/>
      <c r="F1037" s="33"/>
      <c r="G1037" s="33"/>
      <c r="H1037" s="33"/>
      <c r="I1037" s="73"/>
    </row>
    <row r="1038" spans="1:9" ht="16.5" customHeight="1">
      <c r="A1038" s="74" t="s">
        <v>45</v>
      </c>
      <c r="B1038" s="27" t="s">
        <v>46</v>
      </c>
      <c r="C1038" s="33">
        <v>0</v>
      </c>
      <c r="D1038" s="33">
        <v>0</v>
      </c>
      <c r="E1038" s="33">
        <v>0</v>
      </c>
      <c r="F1038" s="33">
        <v>0</v>
      </c>
      <c r="G1038" s="33">
        <v>0</v>
      </c>
      <c r="H1038" s="33">
        <v>0</v>
      </c>
      <c r="I1038" s="73">
        <v>0</v>
      </c>
    </row>
    <row r="1039" spans="1:9" ht="16.5" customHeight="1" thickBot="1">
      <c r="A1039" s="71"/>
      <c r="B1039" s="27"/>
      <c r="C1039" s="41"/>
      <c r="D1039" s="41"/>
      <c r="E1039" s="41"/>
      <c r="F1039" s="41"/>
      <c r="G1039" s="41"/>
      <c r="H1039" s="41"/>
      <c r="I1039" s="52"/>
    </row>
    <row r="1040" spans="1:9" ht="16.5" customHeight="1" thickTop="1" thickBot="1">
      <c r="A1040" s="94"/>
      <c r="B1040" s="95" t="s">
        <v>47</v>
      </c>
      <c r="C1040" s="96">
        <f>SUM(C1012:C1036)</f>
        <v>11</v>
      </c>
      <c r="D1040" s="97">
        <f>SUM(D1012:D1039)</f>
        <v>11</v>
      </c>
      <c r="E1040" s="96">
        <f>SUM(E1012:E1039)</f>
        <v>4</v>
      </c>
      <c r="F1040" s="97">
        <f>SUM(C1040:E1040)</f>
        <v>26</v>
      </c>
      <c r="G1040" s="96">
        <f>SUM(G1012:G1039)</f>
        <v>0</v>
      </c>
      <c r="H1040" s="98">
        <f>SUM(G1040/D1040*1000)</f>
        <v>0</v>
      </c>
      <c r="I1040" s="99">
        <f>SUM(I1012:I1039)</f>
        <v>24</v>
      </c>
    </row>
    <row r="1041" spans="1:9" ht="16.5" customHeight="1" thickTop="1">
      <c r="A1041" s="50"/>
      <c r="B1041" s="51"/>
      <c r="C1041" s="27"/>
      <c r="D1041" s="27"/>
      <c r="E1041" s="27"/>
      <c r="F1041" s="27"/>
      <c r="G1041" s="27"/>
      <c r="H1041" s="27"/>
      <c r="I1041" s="52"/>
    </row>
    <row r="1042" spans="1:9" ht="16.5" customHeight="1">
      <c r="A1042" s="50"/>
      <c r="B1042" s="80" t="s">
        <v>48</v>
      </c>
      <c r="C1042" s="54">
        <v>1</v>
      </c>
      <c r="D1042" s="54">
        <v>11</v>
      </c>
      <c r="E1042" s="54">
        <v>183</v>
      </c>
      <c r="F1042" s="54">
        <f>SUM(C1042:E1042)</f>
        <v>195</v>
      </c>
      <c r="G1042" s="54">
        <v>202</v>
      </c>
      <c r="H1042" s="54">
        <f>G1042/D1042*1000</f>
        <v>18363.636363636364</v>
      </c>
      <c r="I1042" s="55">
        <v>109</v>
      </c>
    </row>
    <row r="1043" spans="1:9" ht="16.5" customHeight="1">
      <c r="A1043" s="50"/>
      <c r="B1043" s="51"/>
      <c r="C1043" s="56"/>
      <c r="D1043" s="56"/>
      <c r="E1043" s="56"/>
      <c r="F1043" s="56"/>
      <c r="G1043" s="56"/>
      <c r="H1043" s="56"/>
      <c r="I1043" s="57"/>
    </row>
    <row r="1044" spans="1:9" ht="16.5" customHeight="1">
      <c r="A1044" s="50"/>
      <c r="B1044" s="80">
        <v>2009</v>
      </c>
      <c r="C1044" s="54">
        <v>212</v>
      </c>
      <c r="D1044" s="54">
        <v>199</v>
      </c>
      <c r="E1044" s="54">
        <v>435.5</v>
      </c>
      <c r="F1044" s="54">
        <f>SUM(C1044:E1044)</f>
        <v>846.5</v>
      </c>
      <c r="G1044" s="54">
        <v>114</v>
      </c>
      <c r="H1044" s="54">
        <f>G1044/D1044*1000</f>
        <v>572.8643216080402</v>
      </c>
      <c r="I1044" s="55">
        <v>766</v>
      </c>
    </row>
    <row r="1045" spans="1:9" ht="16.5" customHeight="1">
      <c r="A1045" s="50"/>
      <c r="B1045" s="51"/>
      <c r="C1045" s="56"/>
      <c r="D1045" s="56"/>
      <c r="E1045" s="56"/>
      <c r="F1045" s="56"/>
      <c r="G1045" s="56"/>
      <c r="H1045" s="56"/>
      <c r="I1045" s="57"/>
    </row>
    <row r="1046" spans="1:9" ht="16.5" customHeight="1">
      <c r="A1046" s="50"/>
      <c r="B1046" s="80" t="s">
        <v>50</v>
      </c>
      <c r="C1046" s="54">
        <v>233.5</v>
      </c>
      <c r="D1046" s="54">
        <v>259</v>
      </c>
      <c r="E1046" s="54">
        <v>421</v>
      </c>
      <c r="F1046" s="54">
        <f>SUM(C1046:E1046)</f>
        <v>913.5</v>
      </c>
      <c r="G1046" s="54">
        <v>108.5</v>
      </c>
      <c r="H1046" s="54">
        <f>G1046/D1046*1000</f>
        <v>418.91891891891891</v>
      </c>
      <c r="I1046" s="55">
        <v>702</v>
      </c>
    </row>
    <row r="1047" spans="1:9" ht="16.5" customHeight="1">
      <c r="A1047" s="50"/>
      <c r="B1047" s="51"/>
      <c r="C1047" s="56"/>
      <c r="D1047" s="56"/>
      <c r="E1047" s="56"/>
      <c r="F1047" s="56"/>
      <c r="G1047" s="56"/>
      <c r="H1047" s="56"/>
      <c r="I1047" s="57"/>
    </row>
    <row r="1048" spans="1:9" ht="16.5" customHeight="1">
      <c r="A1048" s="50"/>
      <c r="B1048" s="80" t="s">
        <v>51</v>
      </c>
      <c r="C1048" s="54">
        <v>494</v>
      </c>
      <c r="D1048" s="54">
        <v>506.5</v>
      </c>
      <c r="E1048" s="54">
        <v>0</v>
      </c>
      <c r="F1048" s="54">
        <f>SUM(C1048:E1048)</f>
        <v>1000.5</v>
      </c>
      <c r="G1048" s="54">
        <v>146.5</v>
      </c>
      <c r="H1048" s="54">
        <f>G1048/D1048*1000</f>
        <v>289.23988153998027</v>
      </c>
      <c r="I1048" s="55">
        <v>665</v>
      </c>
    </row>
    <row r="1049" spans="1:9" ht="16.5" customHeight="1" thickBot="1">
      <c r="A1049" s="59"/>
      <c r="B1049" s="60"/>
      <c r="C1049" s="61"/>
      <c r="D1049" s="61"/>
      <c r="E1049" s="61"/>
      <c r="F1049" s="61"/>
      <c r="G1049" s="61"/>
      <c r="H1049" s="61"/>
      <c r="I1049" s="62"/>
    </row>
    <row r="1050" spans="1:9" ht="14.25" customHeight="1" thickTop="1">
      <c r="B1050" s="63" t="s">
        <v>52</v>
      </c>
      <c r="G1050" s="90"/>
      <c r="H1050" s="90"/>
      <c r="I1050" s="90"/>
    </row>
    <row r="1051" spans="1:9" ht="14.25" customHeight="1">
      <c r="B1051" s="63"/>
      <c r="G1051" s="90"/>
      <c r="H1051" s="64"/>
      <c r="I1051" s="90"/>
    </row>
    <row r="1052" spans="1:9" ht="14.25" customHeight="1">
      <c r="B1052" s="6"/>
    </row>
    <row r="1056" spans="1:9" ht="14.25" customHeight="1">
      <c r="A1056" s="91" t="s">
        <v>134</v>
      </c>
      <c r="B1056" s="92"/>
      <c r="C1056" s="92"/>
      <c r="D1056" s="92"/>
      <c r="E1056" s="92"/>
      <c r="F1056" s="92"/>
      <c r="G1056" s="92"/>
      <c r="H1056" s="92"/>
      <c r="I1056" s="92"/>
    </row>
    <row r="1058" spans="1:9" ht="14.25" customHeight="1">
      <c r="C1058" s="2" t="s">
        <v>135</v>
      </c>
      <c r="D1058" s="3" t="s">
        <v>1</v>
      </c>
      <c r="E1058" s="4"/>
      <c r="F1058" s="4"/>
    </row>
    <row r="1059" spans="1:9" ht="14.25" customHeight="1">
      <c r="D1059" s="4" t="s">
        <v>136</v>
      </c>
      <c r="E1059" s="4"/>
      <c r="F1059" s="4"/>
    </row>
    <row r="1060" spans="1:9" ht="14.25" customHeight="1">
      <c r="D1060" s="4" t="s">
        <v>3</v>
      </c>
      <c r="E1060" s="4" t="s">
        <v>4</v>
      </c>
      <c r="F1060" s="4"/>
    </row>
    <row r="1061" spans="1:9" ht="14.25" customHeight="1" thickBot="1">
      <c r="A1061" s="5"/>
      <c r="B1061" s="5"/>
      <c r="C1061" s="5"/>
      <c r="D1061" s="6"/>
      <c r="E1061" s="6"/>
      <c r="F1061" s="6"/>
      <c r="G1061" s="6"/>
      <c r="H1061" s="6"/>
      <c r="I1061" s="6"/>
    </row>
    <row r="1062" spans="1:9" ht="16.5" customHeight="1" thickTop="1">
      <c r="A1062" s="7"/>
      <c r="B1062" s="8"/>
      <c r="C1062" s="9" t="s">
        <v>5</v>
      </c>
      <c r="D1062" s="10"/>
      <c r="E1062" s="11"/>
      <c r="F1062" s="8" t="s">
        <v>6</v>
      </c>
      <c r="G1062" s="12" t="s">
        <v>7</v>
      </c>
      <c r="H1062" s="8" t="s">
        <v>8</v>
      </c>
      <c r="I1062" s="13" t="s">
        <v>9</v>
      </c>
    </row>
    <row r="1063" spans="1:9" ht="16.5" customHeight="1">
      <c r="A1063" s="14" t="s">
        <v>10</v>
      </c>
      <c r="B1063" s="15" t="s">
        <v>11</v>
      </c>
      <c r="C1063" s="16" t="s">
        <v>12</v>
      </c>
      <c r="D1063" s="15" t="s">
        <v>13</v>
      </c>
      <c r="E1063" s="16" t="s">
        <v>14</v>
      </c>
      <c r="F1063" s="15" t="s">
        <v>15</v>
      </c>
      <c r="G1063" s="16" t="s">
        <v>56</v>
      </c>
      <c r="H1063" s="15" t="s">
        <v>7</v>
      </c>
      <c r="I1063" s="17" t="s">
        <v>17</v>
      </c>
    </row>
    <row r="1064" spans="1:9" ht="16.5" customHeight="1">
      <c r="A1064" s="18"/>
      <c r="B1064" s="19"/>
      <c r="C1064" s="20"/>
      <c r="D1064" s="19"/>
      <c r="E1064" s="20"/>
      <c r="F1064" s="19"/>
      <c r="G1064" s="20"/>
      <c r="H1064" s="19" t="s">
        <v>18</v>
      </c>
      <c r="I1064" s="21" t="s">
        <v>19</v>
      </c>
    </row>
    <row r="1065" spans="1:9" ht="16.5" customHeight="1">
      <c r="A1065" s="69"/>
      <c r="B1065" s="23"/>
      <c r="C1065" s="23"/>
      <c r="D1065" s="23"/>
      <c r="E1065" s="23"/>
      <c r="F1065" s="23"/>
      <c r="G1065" s="23"/>
      <c r="H1065" s="23"/>
      <c r="I1065" s="70"/>
    </row>
    <row r="1066" spans="1:9" ht="16.5" customHeight="1">
      <c r="A1066" s="71">
        <v>1</v>
      </c>
      <c r="B1066" s="27" t="s">
        <v>20</v>
      </c>
      <c r="C1066" s="33">
        <v>0</v>
      </c>
      <c r="D1066" s="33">
        <v>0</v>
      </c>
      <c r="E1066" s="33">
        <v>0</v>
      </c>
      <c r="F1066" s="33">
        <v>0</v>
      </c>
      <c r="G1066" s="33">
        <v>0</v>
      </c>
      <c r="H1066" s="33">
        <v>0</v>
      </c>
      <c r="I1066" s="73">
        <v>0</v>
      </c>
    </row>
    <row r="1067" spans="1:9" ht="16.5" customHeight="1">
      <c r="A1067" s="71"/>
      <c r="B1067" s="27"/>
      <c r="C1067" s="29"/>
      <c r="D1067" s="29"/>
      <c r="E1067" s="29"/>
      <c r="F1067" s="29"/>
      <c r="G1067" s="29"/>
      <c r="H1067" s="29"/>
      <c r="I1067" s="72"/>
    </row>
    <row r="1068" spans="1:9" ht="16.5" customHeight="1">
      <c r="A1068" s="71" t="s">
        <v>21</v>
      </c>
      <c r="B1068" s="27" t="s">
        <v>97</v>
      </c>
      <c r="C1068" s="33">
        <v>0</v>
      </c>
      <c r="D1068" s="33">
        <v>0</v>
      </c>
      <c r="E1068" s="33">
        <v>0</v>
      </c>
      <c r="F1068" s="33">
        <f>SUM(C1068:E1068)</f>
        <v>0</v>
      </c>
      <c r="G1068" s="33">
        <v>0</v>
      </c>
      <c r="H1068" s="33">
        <v>0</v>
      </c>
      <c r="I1068" s="73">
        <v>0</v>
      </c>
    </row>
    <row r="1069" spans="1:9" ht="16.5" customHeight="1">
      <c r="A1069" s="71"/>
      <c r="B1069" s="27"/>
      <c r="C1069" s="29"/>
      <c r="D1069" s="29"/>
      <c r="E1069" s="29"/>
      <c r="F1069" s="29"/>
      <c r="G1069" s="29"/>
      <c r="H1069" s="29"/>
      <c r="I1069" s="72"/>
    </row>
    <row r="1070" spans="1:9" ht="16.5" customHeight="1">
      <c r="A1070" s="71" t="s">
        <v>23</v>
      </c>
      <c r="B1070" s="27" t="s">
        <v>90</v>
      </c>
      <c r="C1070" s="33">
        <v>0</v>
      </c>
      <c r="D1070" s="33">
        <v>0</v>
      </c>
      <c r="E1070" s="33">
        <v>0</v>
      </c>
      <c r="F1070" s="33">
        <f>SUM(C1070:E1070)</f>
        <v>0</v>
      </c>
      <c r="G1070" s="33">
        <v>0</v>
      </c>
      <c r="H1070" s="33">
        <v>0</v>
      </c>
      <c r="I1070" s="73">
        <v>0</v>
      </c>
    </row>
    <row r="1071" spans="1:9" ht="16.5" customHeight="1">
      <c r="A1071" s="71"/>
      <c r="B1071" s="27"/>
      <c r="C1071" s="29"/>
      <c r="D1071" s="29"/>
      <c r="E1071" s="29"/>
      <c r="F1071" s="29"/>
      <c r="G1071" s="29"/>
      <c r="H1071" s="29"/>
      <c r="I1071" s="72"/>
    </row>
    <row r="1072" spans="1:9" ht="16.5" customHeight="1">
      <c r="A1072" s="71" t="s">
        <v>25</v>
      </c>
      <c r="B1072" s="27" t="s">
        <v>59</v>
      </c>
      <c r="C1072" s="33">
        <v>0</v>
      </c>
      <c r="D1072" s="33">
        <v>0</v>
      </c>
      <c r="E1072" s="33">
        <v>0</v>
      </c>
      <c r="F1072" s="33">
        <v>0</v>
      </c>
      <c r="G1072" s="33">
        <v>0</v>
      </c>
      <c r="H1072" s="33">
        <v>0</v>
      </c>
      <c r="I1072" s="73">
        <v>0</v>
      </c>
    </row>
    <row r="1073" spans="1:9" ht="16.5" customHeight="1">
      <c r="A1073" s="71"/>
      <c r="B1073" s="27"/>
      <c r="C1073" s="33"/>
      <c r="D1073" s="33"/>
      <c r="E1073" s="33"/>
      <c r="F1073" s="33"/>
      <c r="G1073" s="33"/>
      <c r="H1073" s="33"/>
      <c r="I1073" s="73"/>
    </row>
    <row r="1074" spans="1:9" ht="16.5" customHeight="1">
      <c r="A1074" s="71" t="s">
        <v>27</v>
      </c>
      <c r="B1074" s="27" t="s">
        <v>60</v>
      </c>
      <c r="C1074" s="33">
        <v>0</v>
      </c>
      <c r="D1074" s="33">
        <v>0</v>
      </c>
      <c r="E1074" s="33">
        <v>0</v>
      </c>
      <c r="F1074" s="33">
        <f>SUM(C1074:E1074)</f>
        <v>0</v>
      </c>
      <c r="G1074" s="33">
        <v>0</v>
      </c>
      <c r="H1074" s="33">
        <v>0</v>
      </c>
      <c r="I1074" s="73">
        <v>0</v>
      </c>
    </row>
    <row r="1075" spans="1:9" ht="16.5" customHeight="1">
      <c r="A1075" s="71"/>
      <c r="B1075" s="27"/>
      <c r="C1075" s="29"/>
      <c r="D1075" s="29"/>
      <c r="E1075" s="33"/>
      <c r="F1075" s="29"/>
      <c r="G1075" s="33"/>
      <c r="H1075" s="33"/>
      <c r="I1075" s="72"/>
    </row>
    <row r="1076" spans="1:9" ht="16.5" customHeight="1">
      <c r="A1076" s="71" t="s">
        <v>29</v>
      </c>
      <c r="B1076" s="27" t="s">
        <v>30</v>
      </c>
      <c r="C1076" s="33">
        <v>0</v>
      </c>
      <c r="D1076" s="33">
        <v>0</v>
      </c>
      <c r="E1076" s="33">
        <v>0</v>
      </c>
      <c r="F1076" s="33">
        <v>0</v>
      </c>
      <c r="G1076" s="33">
        <v>0</v>
      </c>
      <c r="H1076" s="33">
        <v>0</v>
      </c>
      <c r="I1076" s="73">
        <v>0</v>
      </c>
    </row>
    <row r="1077" spans="1:9" ht="16.5" customHeight="1">
      <c r="A1077" s="71"/>
      <c r="B1077" s="27"/>
      <c r="C1077" s="29"/>
      <c r="D1077" s="29"/>
      <c r="E1077" s="29"/>
      <c r="F1077" s="29"/>
      <c r="G1077" s="29"/>
      <c r="H1077" s="29"/>
      <c r="I1077" s="73"/>
    </row>
    <row r="1078" spans="1:9" ht="16.5" customHeight="1">
      <c r="A1078" s="71" t="s">
        <v>31</v>
      </c>
      <c r="B1078" s="27" t="s">
        <v>32</v>
      </c>
      <c r="C1078" s="33">
        <v>0</v>
      </c>
      <c r="D1078" s="33">
        <v>0</v>
      </c>
      <c r="E1078" s="33">
        <v>0</v>
      </c>
      <c r="F1078" s="33">
        <f>SUM(C1078:E1078)</f>
        <v>0</v>
      </c>
      <c r="G1078" s="33">
        <v>0</v>
      </c>
      <c r="H1078" s="33">
        <v>0</v>
      </c>
      <c r="I1078" s="73">
        <v>0</v>
      </c>
    </row>
    <row r="1079" spans="1:9" ht="16.5" customHeight="1">
      <c r="A1079" s="71"/>
      <c r="B1079" s="27"/>
      <c r="C1079" s="33"/>
      <c r="D1079" s="33"/>
      <c r="E1079" s="33"/>
      <c r="F1079" s="33"/>
      <c r="G1079" s="33"/>
      <c r="H1079" s="33"/>
      <c r="I1079" s="73"/>
    </row>
    <row r="1080" spans="1:9" ht="16.5" customHeight="1">
      <c r="A1080" s="71" t="s">
        <v>33</v>
      </c>
      <c r="B1080" s="27" t="s">
        <v>91</v>
      </c>
      <c r="C1080" s="33">
        <v>0</v>
      </c>
      <c r="D1080" s="33">
        <v>0</v>
      </c>
      <c r="E1080" s="33">
        <v>0</v>
      </c>
      <c r="F1080" s="33">
        <f>SUM(C1080:E1080)</f>
        <v>0</v>
      </c>
      <c r="G1080" s="33">
        <v>0</v>
      </c>
      <c r="H1080" s="33">
        <v>0</v>
      </c>
      <c r="I1080" s="73">
        <v>0</v>
      </c>
    </row>
    <row r="1081" spans="1:9" ht="16.5" customHeight="1">
      <c r="A1081" s="71"/>
      <c r="B1081" s="27"/>
      <c r="C1081" s="33"/>
      <c r="D1081" s="33"/>
      <c r="E1081" s="33"/>
      <c r="F1081" s="33"/>
      <c r="G1081" s="33"/>
      <c r="H1081" s="33"/>
      <c r="I1081" s="73"/>
    </row>
    <row r="1082" spans="1:9" ht="16.5" customHeight="1">
      <c r="A1082" s="71" t="s">
        <v>35</v>
      </c>
      <c r="B1082" s="27" t="s">
        <v>36</v>
      </c>
      <c r="C1082" s="33">
        <v>0</v>
      </c>
      <c r="D1082" s="33">
        <v>0</v>
      </c>
      <c r="E1082" s="33">
        <v>0</v>
      </c>
      <c r="F1082" s="33">
        <v>0</v>
      </c>
      <c r="G1082" s="33">
        <v>0</v>
      </c>
      <c r="H1082" s="33">
        <v>0</v>
      </c>
      <c r="I1082" s="73">
        <v>0</v>
      </c>
    </row>
    <row r="1083" spans="1:9" ht="16.5" customHeight="1">
      <c r="A1083" s="71"/>
      <c r="B1083" s="27"/>
      <c r="C1083" s="33"/>
      <c r="D1083" s="33"/>
      <c r="E1083" s="33"/>
      <c r="F1083" s="33"/>
      <c r="G1083" s="33"/>
      <c r="H1083" s="33"/>
      <c r="I1083" s="72"/>
    </row>
    <row r="1084" spans="1:9" ht="16.5" customHeight="1">
      <c r="A1084" s="71" t="s">
        <v>37</v>
      </c>
      <c r="B1084" s="27" t="s">
        <v>38</v>
      </c>
      <c r="C1084" s="33">
        <v>0</v>
      </c>
      <c r="D1084" s="33">
        <v>0</v>
      </c>
      <c r="E1084" s="33">
        <v>0</v>
      </c>
      <c r="F1084" s="33">
        <v>0</v>
      </c>
      <c r="G1084" s="33">
        <v>0</v>
      </c>
      <c r="H1084" s="33">
        <v>0</v>
      </c>
      <c r="I1084" s="73">
        <v>0</v>
      </c>
    </row>
    <row r="1085" spans="1:9" ht="16.5" customHeight="1">
      <c r="A1085" s="71"/>
      <c r="B1085" s="27"/>
      <c r="C1085" s="29"/>
      <c r="D1085" s="29"/>
      <c r="E1085" s="29"/>
      <c r="F1085" s="29"/>
      <c r="G1085" s="29"/>
      <c r="H1085" s="29"/>
      <c r="I1085" s="52"/>
    </row>
    <row r="1086" spans="1:9" ht="16.5" customHeight="1">
      <c r="A1086" s="71" t="s">
        <v>39</v>
      </c>
      <c r="B1086" s="27" t="s">
        <v>92</v>
      </c>
      <c r="C1086" s="33">
        <v>33</v>
      </c>
      <c r="D1086" s="33">
        <v>0</v>
      </c>
      <c r="E1086" s="33">
        <v>0</v>
      </c>
      <c r="F1086" s="33">
        <f>SUM(C1086:E1086)</f>
        <v>33</v>
      </c>
      <c r="G1086" s="33">
        <v>0</v>
      </c>
      <c r="H1086" s="33">
        <v>0</v>
      </c>
      <c r="I1086" s="73">
        <v>55</v>
      </c>
    </row>
    <row r="1087" spans="1:9" ht="16.5" customHeight="1">
      <c r="A1087" s="71"/>
      <c r="B1087" s="27"/>
      <c r="C1087" s="41"/>
      <c r="D1087" s="41"/>
      <c r="E1087" s="41"/>
      <c r="F1087" s="41"/>
      <c r="G1087" s="41"/>
      <c r="H1087" s="41"/>
      <c r="I1087" s="73"/>
    </row>
    <row r="1088" spans="1:9" ht="16.5" customHeight="1">
      <c r="A1088" s="71" t="s">
        <v>41</v>
      </c>
      <c r="B1088" s="27" t="s">
        <v>93</v>
      </c>
      <c r="C1088" s="33">
        <v>0</v>
      </c>
      <c r="D1088" s="33">
        <v>0</v>
      </c>
      <c r="E1088" s="33">
        <v>0</v>
      </c>
      <c r="F1088" s="33">
        <v>0</v>
      </c>
      <c r="G1088" s="33">
        <v>0</v>
      </c>
      <c r="H1088" s="33">
        <v>0</v>
      </c>
      <c r="I1088" s="73">
        <v>0</v>
      </c>
    </row>
    <row r="1089" spans="1:9" ht="16.5" customHeight="1">
      <c r="A1089" s="71"/>
      <c r="B1089" s="27"/>
      <c r="C1089" s="33"/>
      <c r="D1089" s="33"/>
      <c r="E1089" s="33"/>
      <c r="F1089" s="33"/>
      <c r="G1089" s="33"/>
      <c r="H1089" s="33"/>
      <c r="I1089" s="73"/>
    </row>
    <row r="1090" spans="1:9" ht="16.5" customHeight="1">
      <c r="A1090" s="71" t="s">
        <v>43</v>
      </c>
      <c r="B1090" s="27" t="s">
        <v>44</v>
      </c>
      <c r="C1090" s="33">
        <v>0</v>
      </c>
      <c r="D1090" s="33">
        <v>0</v>
      </c>
      <c r="E1090" s="33">
        <v>0</v>
      </c>
      <c r="F1090" s="33">
        <v>0</v>
      </c>
      <c r="G1090" s="33">
        <v>0</v>
      </c>
      <c r="H1090" s="33">
        <v>0</v>
      </c>
      <c r="I1090" s="73">
        <v>0</v>
      </c>
    </row>
    <row r="1091" spans="1:9" ht="16.5" customHeight="1">
      <c r="A1091" s="71"/>
      <c r="B1091" s="27"/>
      <c r="C1091" s="33"/>
      <c r="D1091" s="33"/>
      <c r="E1091" s="33"/>
      <c r="F1091" s="33"/>
      <c r="G1091" s="33"/>
      <c r="H1091" s="33"/>
      <c r="I1091" s="73"/>
    </row>
    <row r="1092" spans="1:9" ht="16.5" customHeight="1">
      <c r="A1092" s="74" t="s">
        <v>45</v>
      </c>
      <c r="B1092" s="27" t="s">
        <v>46</v>
      </c>
      <c r="C1092" s="33">
        <v>0</v>
      </c>
      <c r="D1092" s="33">
        <v>0</v>
      </c>
      <c r="E1092" s="33">
        <v>0</v>
      </c>
      <c r="F1092" s="33">
        <v>0</v>
      </c>
      <c r="G1092" s="33">
        <v>0</v>
      </c>
      <c r="H1092" s="33">
        <v>0</v>
      </c>
      <c r="I1092" s="73">
        <v>0</v>
      </c>
    </row>
    <row r="1093" spans="1:9" ht="16.5" customHeight="1" thickBot="1">
      <c r="A1093" s="71"/>
      <c r="B1093" s="27"/>
      <c r="C1093" s="41"/>
      <c r="D1093" s="41"/>
      <c r="E1093" s="41"/>
      <c r="F1093" s="41"/>
      <c r="G1093" s="41"/>
      <c r="H1093" s="41"/>
      <c r="I1093" s="52"/>
    </row>
    <row r="1094" spans="1:9" ht="16.5" customHeight="1" thickTop="1" thickBot="1">
      <c r="A1094" s="94"/>
      <c r="B1094" s="95" t="s">
        <v>114</v>
      </c>
      <c r="C1094" s="96">
        <f>SUM(C1066:C1090)</f>
        <v>33</v>
      </c>
      <c r="D1094" s="97">
        <f>SUM(D1066:D1093)</f>
        <v>0</v>
      </c>
      <c r="E1094" s="96">
        <f>SUM(E1066:E1093)</f>
        <v>0</v>
      </c>
      <c r="F1094" s="97">
        <f>SUM(C1094:E1094)</f>
        <v>33</v>
      </c>
      <c r="G1094" s="96">
        <f>SUM(G1066:G1093)</f>
        <v>0</v>
      </c>
      <c r="H1094" s="98">
        <v>0</v>
      </c>
      <c r="I1094" s="99">
        <f>SUM(I1066:I1093)</f>
        <v>55</v>
      </c>
    </row>
    <row r="1095" spans="1:9" ht="16.5" customHeight="1" thickTop="1">
      <c r="A1095" s="50"/>
      <c r="B1095" s="51"/>
      <c r="C1095" s="41"/>
      <c r="D1095" s="41"/>
      <c r="E1095" s="41"/>
      <c r="F1095" s="41"/>
      <c r="G1095" s="41"/>
      <c r="H1095" s="41"/>
      <c r="I1095" s="52"/>
    </row>
    <row r="1096" spans="1:9" ht="16.5" customHeight="1">
      <c r="A1096" s="50"/>
      <c r="B1096" s="80" t="s">
        <v>48</v>
      </c>
      <c r="C1096" s="114">
        <v>30</v>
      </c>
      <c r="D1096" s="114">
        <v>0</v>
      </c>
      <c r="E1096" s="114">
        <v>0</v>
      </c>
      <c r="F1096" s="114">
        <v>30</v>
      </c>
      <c r="G1096" s="114">
        <v>0</v>
      </c>
      <c r="H1096" s="114">
        <v>0</v>
      </c>
      <c r="I1096" s="111">
        <v>55</v>
      </c>
    </row>
    <row r="1097" spans="1:9" ht="16.5" customHeight="1">
      <c r="A1097" s="50"/>
      <c r="B1097" s="51"/>
      <c r="C1097" s="41"/>
      <c r="D1097" s="41"/>
      <c r="E1097" s="41"/>
      <c r="F1097" s="41"/>
      <c r="G1097" s="41"/>
      <c r="H1097" s="41"/>
      <c r="I1097" s="52"/>
    </row>
    <row r="1098" spans="1:9" ht="16.5" customHeight="1">
      <c r="A1098" s="50"/>
      <c r="B1098" s="80">
        <v>2009</v>
      </c>
      <c r="C1098" s="114">
        <v>30</v>
      </c>
      <c r="D1098" s="114">
        <v>0</v>
      </c>
      <c r="E1098" s="114">
        <v>0</v>
      </c>
      <c r="F1098" s="114">
        <v>30</v>
      </c>
      <c r="G1098" s="114">
        <v>0</v>
      </c>
      <c r="H1098" s="114">
        <v>0</v>
      </c>
      <c r="I1098" s="111">
        <v>55</v>
      </c>
    </row>
    <row r="1099" spans="1:9" ht="16.5" customHeight="1">
      <c r="A1099" s="50"/>
      <c r="B1099" s="51"/>
      <c r="C1099" s="41"/>
      <c r="D1099" s="41"/>
      <c r="E1099" s="41"/>
      <c r="F1099" s="41"/>
      <c r="G1099" s="41"/>
      <c r="H1099" s="41"/>
      <c r="I1099" s="52"/>
    </row>
    <row r="1100" spans="1:9" ht="16.5" customHeight="1">
      <c r="A1100" s="50"/>
      <c r="B1100" s="80" t="s">
        <v>50</v>
      </c>
      <c r="C1100" s="114">
        <v>25</v>
      </c>
      <c r="D1100" s="114">
        <v>0</v>
      </c>
      <c r="E1100" s="114">
        <v>0</v>
      </c>
      <c r="F1100" s="114">
        <f>SUM(C1100:E1100)</f>
        <v>25</v>
      </c>
      <c r="G1100" s="114">
        <v>0</v>
      </c>
      <c r="H1100" s="114">
        <v>0</v>
      </c>
      <c r="I1100" s="111">
        <v>50</v>
      </c>
    </row>
    <row r="1101" spans="1:9" ht="16.5" customHeight="1">
      <c r="A1101" s="50"/>
      <c r="B1101" s="51"/>
      <c r="C1101" s="41"/>
      <c r="D1101" s="41"/>
      <c r="E1101" s="41"/>
      <c r="F1101" s="41"/>
      <c r="G1101" s="41"/>
      <c r="H1101" s="41"/>
      <c r="I1101" s="52"/>
    </row>
    <row r="1102" spans="1:9" ht="16.5" customHeight="1">
      <c r="A1102" s="50"/>
      <c r="B1102" s="80" t="s">
        <v>51</v>
      </c>
      <c r="C1102" s="114">
        <v>2</v>
      </c>
      <c r="D1102" s="114">
        <v>0</v>
      </c>
      <c r="E1102" s="114">
        <v>0</v>
      </c>
      <c r="F1102" s="114">
        <f>SUM(C1102:E1102)</f>
        <v>2</v>
      </c>
      <c r="G1102" s="114">
        <v>0</v>
      </c>
      <c r="H1102" s="114">
        <v>0</v>
      </c>
      <c r="I1102" s="111">
        <v>2</v>
      </c>
    </row>
    <row r="1103" spans="1:9" ht="16.5" customHeight="1" thickBot="1">
      <c r="A1103" s="59"/>
      <c r="B1103" s="60"/>
      <c r="C1103" s="61"/>
      <c r="D1103" s="61"/>
      <c r="E1103" s="61"/>
      <c r="F1103" s="61"/>
      <c r="G1103" s="61"/>
      <c r="H1103" s="61"/>
      <c r="I1103" s="62"/>
    </row>
    <row r="1104" spans="1:9" ht="14.25" customHeight="1" thickTop="1">
      <c r="B1104" s="63" t="s">
        <v>52</v>
      </c>
      <c r="G1104" s="90"/>
      <c r="H1104" s="90"/>
      <c r="I1104" s="90"/>
    </row>
    <row r="1105" spans="1:9" ht="14.25" customHeight="1">
      <c r="B1105" s="63"/>
      <c r="G1105" s="90"/>
      <c r="H1105" s="64"/>
      <c r="I1105" s="90"/>
    </row>
    <row r="1110" spans="1:9" ht="14.25" customHeight="1">
      <c r="A1110" s="91" t="s">
        <v>137</v>
      </c>
      <c r="B1110" s="92"/>
      <c r="C1110" s="92"/>
      <c r="D1110" s="92"/>
      <c r="E1110" s="92"/>
      <c r="F1110" s="92"/>
      <c r="G1110" s="92"/>
      <c r="H1110" s="92"/>
      <c r="I1110" s="92"/>
    </row>
  </sheetData>
  <mergeCells count="48">
    <mergeCell ref="C952:E952"/>
    <mergeCell ref="A1002:I1002"/>
    <mergeCell ref="C1008:E1008"/>
    <mergeCell ref="A1056:I1056"/>
    <mergeCell ref="C1062:E1062"/>
    <mergeCell ref="A1110:I1110"/>
    <mergeCell ref="A834:I834"/>
    <mergeCell ref="C840:E840"/>
    <mergeCell ref="A886:I886"/>
    <mergeCell ref="A890:I890"/>
    <mergeCell ref="C896:E896"/>
    <mergeCell ref="A946:I946"/>
    <mergeCell ref="A722:I722"/>
    <mergeCell ref="C728:E728"/>
    <mergeCell ref="A773:I773"/>
    <mergeCell ref="A774:I774"/>
    <mergeCell ref="A778:I778"/>
    <mergeCell ref="C784:E784"/>
    <mergeCell ref="A610:I610"/>
    <mergeCell ref="C616:E616"/>
    <mergeCell ref="A661:I661"/>
    <mergeCell ref="A666:I666"/>
    <mergeCell ref="C672:E672"/>
    <mergeCell ref="A718:I718"/>
    <mergeCell ref="A444:I444"/>
    <mergeCell ref="C450:E450"/>
    <mergeCell ref="A499:I499"/>
    <mergeCell ref="C505:E505"/>
    <mergeCell ref="A555:I555"/>
    <mergeCell ref="C561:E561"/>
    <mergeCell ref="C284:E284"/>
    <mergeCell ref="A334:I334"/>
    <mergeCell ref="C340:E340"/>
    <mergeCell ref="A384:I384"/>
    <mergeCell ref="A389:I389"/>
    <mergeCell ref="C395:E395"/>
    <mergeCell ref="C117:E117"/>
    <mergeCell ref="A167:I167"/>
    <mergeCell ref="C173:E173"/>
    <mergeCell ref="A222:I222"/>
    <mergeCell ref="C228:E228"/>
    <mergeCell ref="A278:I278"/>
    <mergeCell ref="C6:E6"/>
    <mergeCell ref="H49:I49"/>
    <mergeCell ref="A56:I56"/>
    <mergeCell ref="C62:E62"/>
    <mergeCell ref="A106:I106"/>
    <mergeCell ref="A111:I111"/>
  </mergeCells>
  <pageMargins left="0.7" right="0.37" top="0.78" bottom="0.2" header="0.511811023622047" footer="0.511811023622047"/>
  <pageSetup scale="85" orientation="portrait" horizontalDpi="4294967294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Kab.Kota Baru 2011</vt:lpstr>
      <vt:lpstr>Komoditi Baru 2011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2013-04-03T02:06:43Z</dcterms:created>
  <dcterms:modified xsi:type="dcterms:W3CDTF">2013-04-03T02:07:08Z</dcterms:modified>
</cp:coreProperties>
</file>