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lmi Dwi Duriyanti\2023\KENDALI ELMI\9. SEPTEMBER\"/>
    </mc:Choice>
  </mc:AlternateContent>
  <bookViews>
    <workbookView xWindow="0" yWindow="0" windowWidth="8535" windowHeight="8025"/>
  </bookViews>
  <sheets>
    <sheet name="Kendali Global" sheetId="3" r:id="rId1"/>
    <sheet name="Kendali Rekening" sheetId="1" r:id="rId2"/>
  </sheets>
  <definedNames>
    <definedName name="_xlnm._FilterDatabase" localSheetId="0" hidden="1">'Kendali Global'!$A$9:$O$21</definedName>
    <definedName name="_xlnm._FilterDatabase" localSheetId="1" hidden="1">'Kendali Rekening'!$A$13:$R$525</definedName>
    <definedName name="_xlnm.Print_Area" localSheetId="0">'Kendali Global'!$A$1:$O$21</definedName>
    <definedName name="_xlnm.Print_Area" localSheetId="1">'Kendali Rekening'!$A$1:$R$533</definedName>
    <definedName name="_xlnm.Print_Titles" localSheetId="0">'Kendali Global'!$1:$8</definedName>
    <definedName name="_xlnm.Print_Titles" localSheetId="1">'Kendali Rekening'!$1:$11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92" i="1" l="1"/>
  <c r="J203" i="1" l="1"/>
  <c r="J221" i="1"/>
  <c r="I195" i="1"/>
  <c r="I196" i="1"/>
  <c r="J193" i="1"/>
  <c r="I193" i="1"/>
  <c r="I108" i="1" l="1"/>
  <c r="I286" i="1" l="1"/>
  <c r="I142" i="1" l="1"/>
  <c r="F192" i="1" l="1"/>
  <c r="F197" i="1"/>
  <c r="F196" i="1"/>
  <c r="I199" i="1"/>
  <c r="F199" i="1"/>
  <c r="F220" i="1" l="1"/>
  <c r="I26" i="1"/>
  <c r="F286" i="1"/>
  <c r="A3" i="3" l="1"/>
  <c r="C9" i="3"/>
  <c r="D9" i="3"/>
  <c r="E9" i="3"/>
  <c r="C10" i="3"/>
  <c r="D10" i="3"/>
  <c r="E10" i="3"/>
  <c r="J10" i="3"/>
  <c r="M10" i="3"/>
  <c r="C11" i="3"/>
  <c r="D11" i="3"/>
  <c r="E11" i="3"/>
  <c r="C12" i="3"/>
  <c r="D12" i="3"/>
  <c r="E12" i="3"/>
  <c r="C13" i="3"/>
  <c r="D13" i="3"/>
  <c r="E13" i="3"/>
  <c r="C14" i="3"/>
  <c r="D14" i="3"/>
  <c r="E14" i="3"/>
  <c r="C15" i="3"/>
  <c r="D15" i="3"/>
  <c r="E15" i="3"/>
  <c r="C16" i="3"/>
  <c r="D16" i="3"/>
  <c r="E16" i="3"/>
  <c r="C17" i="3"/>
  <c r="D17" i="3"/>
  <c r="E17" i="3"/>
  <c r="C18" i="3"/>
  <c r="D18" i="3"/>
  <c r="E18" i="3"/>
  <c r="C19" i="3"/>
  <c r="D19" i="3"/>
  <c r="E19" i="3"/>
  <c r="J19" i="3"/>
  <c r="M19" i="3"/>
  <c r="C20" i="3"/>
  <c r="D20" i="3"/>
  <c r="E20" i="3"/>
  <c r="C21" i="3"/>
  <c r="D21" i="3"/>
  <c r="E21" i="3"/>
  <c r="J21" i="3"/>
  <c r="M21" i="3"/>
  <c r="M159" i="1" l="1"/>
  <c r="M221" i="1" l="1"/>
  <c r="C213" i="1"/>
  <c r="I228" i="1" l="1"/>
  <c r="J228" i="1" l="1"/>
  <c r="I293" i="1" l="1"/>
  <c r="M525" i="1" l="1"/>
  <c r="L525" i="1"/>
  <c r="O525" i="1" s="1"/>
  <c r="K525" i="1"/>
  <c r="H525" i="1"/>
  <c r="E525" i="1"/>
  <c r="M524" i="1"/>
  <c r="L524" i="1"/>
  <c r="O524" i="1" s="1"/>
  <c r="H524" i="1"/>
  <c r="E524" i="1"/>
  <c r="M523" i="1"/>
  <c r="L523" i="1"/>
  <c r="O523" i="1" s="1"/>
  <c r="K523" i="1"/>
  <c r="H523" i="1"/>
  <c r="E523" i="1"/>
  <c r="M522" i="1"/>
  <c r="L522" i="1"/>
  <c r="O522" i="1" s="1"/>
  <c r="K522" i="1"/>
  <c r="H522" i="1"/>
  <c r="E522" i="1"/>
  <c r="M521" i="1"/>
  <c r="L521" i="1"/>
  <c r="O521" i="1" s="1"/>
  <c r="K521" i="1"/>
  <c r="H521" i="1"/>
  <c r="E521" i="1"/>
  <c r="M520" i="1"/>
  <c r="L520" i="1"/>
  <c r="O520" i="1" s="1"/>
  <c r="K520" i="1"/>
  <c r="H520" i="1"/>
  <c r="E520" i="1"/>
  <c r="M519" i="1"/>
  <c r="L519" i="1"/>
  <c r="O519" i="1" s="1"/>
  <c r="K519" i="1"/>
  <c r="H519" i="1"/>
  <c r="E519" i="1"/>
  <c r="M518" i="1"/>
  <c r="L518" i="1"/>
  <c r="K518" i="1"/>
  <c r="H518" i="1"/>
  <c r="E518" i="1"/>
  <c r="M517" i="1"/>
  <c r="L517" i="1"/>
  <c r="O517" i="1" s="1"/>
  <c r="K517" i="1"/>
  <c r="H517" i="1"/>
  <c r="E517" i="1"/>
  <c r="M516" i="1"/>
  <c r="L516" i="1"/>
  <c r="O516" i="1" s="1"/>
  <c r="K516" i="1"/>
  <c r="H516" i="1"/>
  <c r="E516" i="1"/>
  <c r="M515" i="1"/>
  <c r="L515" i="1"/>
  <c r="O515" i="1" s="1"/>
  <c r="K515" i="1"/>
  <c r="H515" i="1"/>
  <c r="E515" i="1"/>
  <c r="M514" i="1"/>
  <c r="L514" i="1"/>
  <c r="O514" i="1" s="1"/>
  <c r="K514" i="1"/>
  <c r="H514" i="1"/>
  <c r="E514" i="1"/>
  <c r="M513" i="1"/>
  <c r="L513" i="1"/>
  <c r="O513" i="1" s="1"/>
  <c r="K513" i="1"/>
  <c r="H513" i="1"/>
  <c r="E513" i="1"/>
  <c r="M512" i="1"/>
  <c r="L512" i="1"/>
  <c r="K512" i="1"/>
  <c r="H512" i="1"/>
  <c r="E512" i="1"/>
  <c r="M511" i="1"/>
  <c r="L511" i="1"/>
  <c r="O511" i="1" s="1"/>
  <c r="K511" i="1"/>
  <c r="H511" i="1"/>
  <c r="E511" i="1"/>
  <c r="M510" i="1"/>
  <c r="L510" i="1"/>
  <c r="O510" i="1" s="1"/>
  <c r="K510" i="1"/>
  <c r="H510" i="1"/>
  <c r="E510" i="1"/>
  <c r="J509" i="1"/>
  <c r="J508" i="1" s="1"/>
  <c r="J507" i="1" s="1"/>
  <c r="G509" i="1"/>
  <c r="G508" i="1" s="1"/>
  <c r="G507" i="1" s="1"/>
  <c r="F509" i="1"/>
  <c r="F508" i="1" s="1"/>
  <c r="F507" i="1" s="1"/>
  <c r="D509" i="1"/>
  <c r="D508" i="1" s="1"/>
  <c r="D507" i="1" s="1"/>
  <c r="C509" i="1"/>
  <c r="C508" i="1" s="1"/>
  <c r="C507" i="1" s="1"/>
  <c r="M506" i="1"/>
  <c r="M505" i="1" s="1"/>
  <c r="L506" i="1"/>
  <c r="O506" i="1" s="1"/>
  <c r="K506" i="1"/>
  <c r="K505" i="1" s="1"/>
  <c r="H506" i="1"/>
  <c r="H505" i="1" s="1"/>
  <c r="E506" i="1"/>
  <c r="E505" i="1" s="1"/>
  <c r="J505" i="1"/>
  <c r="I505" i="1"/>
  <c r="G505" i="1"/>
  <c r="F505" i="1"/>
  <c r="D505" i="1"/>
  <c r="C505" i="1"/>
  <c r="M504" i="1"/>
  <c r="L504" i="1"/>
  <c r="O504" i="1" s="1"/>
  <c r="K504" i="1"/>
  <c r="H504" i="1"/>
  <c r="E504" i="1"/>
  <c r="M503" i="1"/>
  <c r="L503" i="1"/>
  <c r="O503" i="1" s="1"/>
  <c r="K503" i="1"/>
  <c r="H503" i="1"/>
  <c r="E503" i="1"/>
  <c r="J502" i="1"/>
  <c r="I502" i="1"/>
  <c r="G502" i="1"/>
  <c r="F502" i="1"/>
  <c r="D502" i="1"/>
  <c r="C502" i="1"/>
  <c r="M500" i="1"/>
  <c r="L500" i="1"/>
  <c r="K500" i="1"/>
  <c r="H500" i="1"/>
  <c r="E500" i="1"/>
  <c r="M499" i="1"/>
  <c r="L499" i="1"/>
  <c r="O499" i="1" s="1"/>
  <c r="K499" i="1"/>
  <c r="H499" i="1"/>
  <c r="E499" i="1"/>
  <c r="M498" i="1"/>
  <c r="L498" i="1"/>
  <c r="O498" i="1" s="1"/>
  <c r="K498" i="1"/>
  <c r="H498" i="1"/>
  <c r="E498" i="1"/>
  <c r="J497" i="1"/>
  <c r="I497" i="1"/>
  <c r="G497" i="1"/>
  <c r="F497" i="1"/>
  <c r="D497" i="1"/>
  <c r="C497" i="1"/>
  <c r="M496" i="1"/>
  <c r="M495" i="1" s="1"/>
  <c r="L496" i="1"/>
  <c r="O496" i="1" s="1"/>
  <c r="K496" i="1"/>
  <c r="K495" i="1" s="1"/>
  <c r="H496" i="1"/>
  <c r="H495" i="1" s="1"/>
  <c r="E496" i="1"/>
  <c r="J495" i="1"/>
  <c r="I495" i="1"/>
  <c r="G495" i="1"/>
  <c r="F495" i="1"/>
  <c r="E495" i="1"/>
  <c r="D495" i="1"/>
  <c r="C495" i="1"/>
  <c r="M494" i="1"/>
  <c r="L494" i="1"/>
  <c r="K494" i="1"/>
  <c r="H494" i="1"/>
  <c r="E494" i="1"/>
  <c r="M493" i="1"/>
  <c r="L493" i="1"/>
  <c r="O493" i="1" s="1"/>
  <c r="K493" i="1"/>
  <c r="H493" i="1"/>
  <c r="E493" i="1"/>
  <c r="M492" i="1"/>
  <c r="L492" i="1"/>
  <c r="O492" i="1" s="1"/>
  <c r="K492" i="1"/>
  <c r="H492" i="1"/>
  <c r="E492" i="1"/>
  <c r="J491" i="1"/>
  <c r="I491" i="1"/>
  <c r="G491" i="1"/>
  <c r="F491" i="1"/>
  <c r="D491" i="1"/>
  <c r="C491" i="1"/>
  <c r="M490" i="1"/>
  <c r="M489" i="1" s="1"/>
  <c r="L490" i="1"/>
  <c r="O490" i="1" s="1"/>
  <c r="K490" i="1"/>
  <c r="K489" i="1" s="1"/>
  <c r="H490" i="1"/>
  <c r="H489" i="1" s="1"/>
  <c r="E490" i="1"/>
  <c r="E489" i="1" s="1"/>
  <c r="J489" i="1"/>
  <c r="I489" i="1"/>
  <c r="G489" i="1"/>
  <c r="F489" i="1"/>
  <c r="D489" i="1"/>
  <c r="C489" i="1"/>
  <c r="M487" i="1"/>
  <c r="L487" i="1"/>
  <c r="O487" i="1" s="1"/>
  <c r="K487" i="1"/>
  <c r="H487" i="1"/>
  <c r="E487" i="1"/>
  <c r="M486" i="1"/>
  <c r="L486" i="1"/>
  <c r="O486" i="1" s="1"/>
  <c r="K486" i="1"/>
  <c r="H486" i="1"/>
  <c r="E486" i="1"/>
  <c r="M485" i="1"/>
  <c r="L485" i="1"/>
  <c r="K485" i="1"/>
  <c r="H485" i="1"/>
  <c r="E485" i="1"/>
  <c r="M484" i="1"/>
  <c r="L484" i="1"/>
  <c r="O484" i="1" s="1"/>
  <c r="K484" i="1"/>
  <c r="H484" i="1"/>
  <c r="E484" i="1"/>
  <c r="M483" i="1"/>
  <c r="L483" i="1"/>
  <c r="O483" i="1" s="1"/>
  <c r="K483" i="1"/>
  <c r="H483" i="1"/>
  <c r="E483" i="1"/>
  <c r="J482" i="1"/>
  <c r="J481" i="1" s="1"/>
  <c r="I482" i="1"/>
  <c r="I481" i="1" s="1"/>
  <c r="G482" i="1"/>
  <c r="G481" i="1" s="1"/>
  <c r="F482" i="1"/>
  <c r="F481" i="1" s="1"/>
  <c r="D482" i="1"/>
  <c r="D481" i="1" s="1"/>
  <c r="C482" i="1"/>
  <c r="C481" i="1" s="1"/>
  <c r="M480" i="1"/>
  <c r="L480" i="1"/>
  <c r="O480" i="1" s="1"/>
  <c r="K480" i="1"/>
  <c r="K479" i="1" s="1"/>
  <c r="H480" i="1"/>
  <c r="H479" i="1" s="1"/>
  <c r="E480" i="1"/>
  <c r="E479" i="1" s="1"/>
  <c r="J479" i="1"/>
  <c r="I479" i="1"/>
  <c r="G479" i="1"/>
  <c r="F479" i="1"/>
  <c r="D479" i="1"/>
  <c r="C479" i="1"/>
  <c r="M478" i="1"/>
  <c r="L478" i="1"/>
  <c r="O478" i="1" s="1"/>
  <c r="K478" i="1"/>
  <c r="H478" i="1"/>
  <c r="H477" i="1" s="1"/>
  <c r="E478" i="1"/>
  <c r="E477" i="1" s="1"/>
  <c r="K477" i="1"/>
  <c r="J477" i="1"/>
  <c r="I477" i="1"/>
  <c r="G477" i="1"/>
  <c r="F477" i="1"/>
  <c r="D477" i="1"/>
  <c r="C477" i="1"/>
  <c r="M476" i="1"/>
  <c r="L476" i="1"/>
  <c r="O476" i="1" s="1"/>
  <c r="K476" i="1"/>
  <c r="H476" i="1"/>
  <c r="E476" i="1"/>
  <c r="M475" i="1"/>
  <c r="L475" i="1"/>
  <c r="O475" i="1" s="1"/>
  <c r="K475" i="1"/>
  <c r="H475" i="1"/>
  <c r="E475" i="1"/>
  <c r="J474" i="1"/>
  <c r="I474" i="1"/>
  <c r="G474" i="1"/>
  <c r="F474" i="1"/>
  <c r="D474" i="1"/>
  <c r="C474" i="1"/>
  <c r="M473" i="1"/>
  <c r="M472" i="1" s="1"/>
  <c r="L473" i="1"/>
  <c r="O473" i="1" s="1"/>
  <c r="K473" i="1"/>
  <c r="K472" i="1" s="1"/>
  <c r="H473" i="1"/>
  <c r="H472" i="1" s="1"/>
  <c r="E473" i="1"/>
  <c r="E472" i="1" s="1"/>
  <c r="J472" i="1"/>
  <c r="I472" i="1"/>
  <c r="G472" i="1"/>
  <c r="F472" i="1"/>
  <c r="D472" i="1"/>
  <c r="C472" i="1"/>
  <c r="M471" i="1"/>
  <c r="L471" i="1"/>
  <c r="O471" i="1" s="1"/>
  <c r="K471" i="1"/>
  <c r="H471" i="1"/>
  <c r="E471" i="1"/>
  <c r="M470" i="1"/>
  <c r="L470" i="1"/>
  <c r="O470" i="1" s="1"/>
  <c r="K470" i="1"/>
  <c r="H470" i="1"/>
  <c r="E470" i="1"/>
  <c r="M469" i="1"/>
  <c r="L469" i="1"/>
  <c r="O469" i="1" s="1"/>
  <c r="K469" i="1"/>
  <c r="H469" i="1"/>
  <c r="E469" i="1"/>
  <c r="M468" i="1"/>
  <c r="L468" i="1"/>
  <c r="O468" i="1" s="1"/>
  <c r="K468" i="1"/>
  <c r="H468" i="1"/>
  <c r="E468" i="1"/>
  <c r="J467" i="1"/>
  <c r="I467" i="1"/>
  <c r="G467" i="1"/>
  <c r="F467" i="1"/>
  <c r="D467" i="1"/>
  <c r="C467" i="1"/>
  <c r="M466" i="1"/>
  <c r="K466" i="1"/>
  <c r="K465" i="1" s="1"/>
  <c r="F466" i="1"/>
  <c r="F465" i="1" s="1"/>
  <c r="E466" i="1"/>
  <c r="J465" i="1"/>
  <c r="I465" i="1"/>
  <c r="G465" i="1"/>
  <c r="D465" i="1"/>
  <c r="C465" i="1"/>
  <c r="M463" i="1"/>
  <c r="L463" i="1"/>
  <c r="O463" i="1" s="1"/>
  <c r="K463" i="1"/>
  <c r="H463" i="1"/>
  <c r="H461" i="1" s="1"/>
  <c r="H460" i="1" s="1"/>
  <c r="E463" i="1"/>
  <c r="M462" i="1"/>
  <c r="L462" i="1"/>
  <c r="O462" i="1" s="1"/>
  <c r="K462" i="1"/>
  <c r="H462" i="1"/>
  <c r="E462" i="1"/>
  <c r="J461" i="1"/>
  <c r="J460" i="1" s="1"/>
  <c r="I461" i="1"/>
  <c r="I460" i="1" s="1"/>
  <c r="G461" i="1"/>
  <c r="G460" i="1" s="1"/>
  <c r="F461" i="1"/>
  <c r="F460" i="1" s="1"/>
  <c r="D461" i="1"/>
  <c r="D460" i="1" s="1"/>
  <c r="C461" i="1"/>
  <c r="C460" i="1" s="1"/>
  <c r="M459" i="1"/>
  <c r="L459" i="1"/>
  <c r="O459" i="1" s="1"/>
  <c r="K459" i="1"/>
  <c r="K458" i="1" s="1"/>
  <c r="K457" i="1" s="1"/>
  <c r="H459" i="1"/>
  <c r="H458" i="1" s="1"/>
  <c r="H457" i="1" s="1"/>
  <c r="E459" i="1"/>
  <c r="J458" i="1"/>
  <c r="J457" i="1" s="1"/>
  <c r="I458" i="1"/>
  <c r="I457" i="1" s="1"/>
  <c r="G458" i="1"/>
  <c r="G457" i="1" s="1"/>
  <c r="F458" i="1"/>
  <c r="F457" i="1" s="1"/>
  <c r="E458" i="1"/>
  <c r="D458" i="1"/>
  <c r="D457" i="1" s="1"/>
  <c r="C458" i="1"/>
  <c r="C457" i="1" s="1"/>
  <c r="M454" i="1"/>
  <c r="P454" i="1" s="1"/>
  <c r="L454" i="1"/>
  <c r="K454" i="1"/>
  <c r="H454" i="1"/>
  <c r="E454" i="1"/>
  <c r="M453" i="1"/>
  <c r="L453" i="1"/>
  <c r="O453" i="1" s="1"/>
  <c r="K453" i="1"/>
  <c r="H453" i="1"/>
  <c r="E453" i="1"/>
  <c r="M452" i="1"/>
  <c r="P452" i="1" s="1"/>
  <c r="L452" i="1"/>
  <c r="O452" i="1" s="1"/>
  <c r="K452" i="1"/>
  <c r="H452" i="1"/>
  <c r="E452" i="1"/>
  <c r="M451" i="1"/>
  <c r="L451" i="1"/>
  <c r="O451" i="1" s="1"/>
  <c r="K451" i="1"/>
  <c r="H451" i="1"/>
  <c r="E451" i="1"/>
  <c r="M450" i="1"/>
  <c r="L450" i="1"/>
  <c r="O450" i="1" s="1"/>
  <c r="K450" i="1"/>
  <c r="H450" i="1"/>
  <c r="E450" i="1"/>
  <c r="M449" i="1"/>
  <c r="L449" i="1"/>
  <c r="O449" i="1" s="1"/>
  <c r="K449" i="1"/>
  <c r="H449" i="1"/>
  <c r="E449" i="1"/>
  <c r="M448" i="1"/>
  <c r="P448" i="1" s="1"/>
  <c r="L448" i="1"/>
  <c r="O448" i="1" s="1"/>
  <c r="K448" i="1"/>
  <c r="H448" i="1"/>
  <c r="E448" i="1"/>
  <c r="M447" i="1"/>
  <c r="P447" i="1" s="1"/>
  <c r="L447" i="1"/>
  <c r="O447" i="1" s="1"/>
  <c r="K447" i="1"/>
  <c r="H447" i="1"/>
  <c r="E447" i="1"/>
  <c r="M446" i="1"/>
  <c r="P446" i="1" s="1"/>
  <c r="L446" i="1"/>
  <c r="O446" i="1" s="1"/>
  <c r="K446" i="1"/>
  <c r="H446" i="1"/>
  <c r="E446" i="1"/>
  <c r="M445" i="1"/>
  <c r="P445" i="1" s="1"/>
  <c r="L445" i="1"/>
  <c r="O445" i="1" s="1"/>
  <c r="K445" i="1"/>
  <c r="H445" i="1"/>
  <c r="E445" i="1"/>
  <c r="M444" i="1"/>
  <c r="P444" i="1" s="1"/>
  <c r="L444" i="1"/>
  <c r="K444" i="1"/>
  <c r="H444" i="1"/>
  <c r="E444" i="1"/>
  <c r="M443" i="1"/>
  <c r="P443" i="1" s="1"/>
  <c r="L443" i="1"/>
  <c r="O443" i="1" s="1"/>
  <c r="K443" i="1"/>
  <c r="H443" i="1"/>
  <c r="E443" i="1"/>
  <c r="M442" i="1"/>
  <c r="P442" i="1" s="1"/>
  <c r="L442" i="1"/>
  <c r="O442" i="1" s="1"/>
  <c r="K442" i="1"/>
  <c r="H442" i="1"/>
  <c r="E442" i="1"/>
  <c r="M441" i="1"/>
  <c r="P441" i="1" s="1"/>
  <c r="L441" i="1"/>
  <c r="O441" i="1" s="1"/>
  <c r="K441" i="1"/>
  <c r="H441" i="1"/>
  <c r="E441" i="1"/>
  <c r="M440" i="1"/>
  <c r="P440" i="1" s="1"/>
  <c r="L440" i="1"/>
  <c r="O440" i="1" s="1"/>
  <c r="K440" i="1"/>
  <c r="H440" i="1"/>
  <c r="E440" i="1"/>
  <c r="M439" i="1"/>
  <c r="L439" i="1"/>
  <c r="O439" i="1" s="1"/>
  <c r="K439" i="1"/>
  <c r="H439" i="1"/>
  <c r="E439" i="1"/>
  <c r="M438" i="1"/>
  <c r="P438" i="1" s="1"/>
  <c r="L438" i="1"/>
  <c r="K438" i="1"/>
  <c r="H438" i="1"/>
  <c r="E438" i="1"/>
  <c r="M437" i="1"/>
  <c r="P437" i="1" s="1"/>
  <c r="L437" i="1"/>
  <c r="K437" i="1"/>
  <c r="H437" i="1"/>
  <c r="E437" i="1"/>
  <c r="M436" i="1"/>
  <c r="P436" i="1" s="1"/>
  <c r="L436" i="1"/>
  <c r="O436" i="1" s="1"/>
  <c r="K436" i="1"/>
  <c r="H436" i="1"/>
  <c r="E436" i="1"/>
  <c r="J435" i="1"/>
  <c r="J434" i="1" s="1"/>
  <c r="J433" i="1" s="1"/>
  <c r="I435" i="1"/>
  <c r="I434" i="1" s="1"/>
  <c r="I433" i="1" s="1"/>
  <c r="G435" i="1"/>
  <c r="G434" i="1" s="1"/>
  <c r="G433" i="1" s="1"/>
  <c r="F435" i="1"/>
  <c r="F434" i="1" s="1"/>
  <c r="F433" i="1" s="1"/>
  <c r="D435" i="1"/>
  <c r="D434" i="1" s="1"/>
  <c r="D433" i="1" s="1"/>
  <c r="C435" i="1"/>
  <c r="C434" i="1" s="1"/>
  <c r="C433" i="1" s="1"/>
  <c r="M432" i="1"/>
  <c r="L432" i="1"/>
  <c r="O432" i="1" s="1"/>
  <c r="K432" i="1"/>
  <c r="H432" i="1"/>
  <c r="E432" i="1"/>
  <c r="M431" i="1"/>
  <c r="L431" i="1"/>
  <c r="O431" i="1" s="1"/>
  <c r="K431" i="1"/>
  <c r="H431" i="1"/>
  <c r="E431" i="1"/>
  <c r="M430" i="1"/>
  <c r="L430" i="1"/>
  <c r="O430" i="1" s="1"/>
  <c r="K430" i="1"/>
  <c r="H430" i="1"/>
  <c r="E430" i="1"/>
  <c r="M429" i="1"/>
  <c r="L429" i="1"/>
  <c r="O429" i="1" s="1"/>
  <c r="K429" i="1"/>
  <c r="H429" i="1"/>
  <c r="E429" i="1"/>
  <c r="J428" i="1"/>
  <c r="I428" i="1"/>
  <c r="G428" i="1"/>
  <c r="F428" i="1"/>
  <c r="D428" i="1"/>
  <c r="C428" i="1"/>
  <c r="M427" i="1"/>
  <c r="M426" i="1" s="1"/>
  <c r="K427" i="1"/>
  <c r="K426" i="1" s="1"/>
  <c r="L427" i="1"/>
  <c r="E427" i="1"/>
  <c r="J426" i="1"/>
  <c r="I426" i="1"/>
  <c r="G426" i="1"/>
  <c r="D426" i="1"/>
  <c r="C426" i="1"/>
  <c r="M425" i="1"/>
  <c r="L425" i="1"/>
  <c r="K425" i="1"/>
  <c r="H425" i="1"/>
  <c r="E425" i="1"/>
  <c r="M424" i="1"/>
  <c r="M423" i="1" s="1"/>
  <c r="L424" i="1"/>
  <c r="K424" i="1"/>
  <c r="H424" i="1"/>
  <c r="E424" i="1"/>
  <c r="J423" i="1"/>
  <c r="I423" i="1"/>
  <c r="G423" i="1"/>
  <c r="F423" i="1"/>
  <c r="D423" i="1"/>
  <c r="C423" i="1"/>
  <c r="M421" i="1"/>
  <c r="L421" i="1"/>
  <c r="O421" i="1" s="1"/>
  <c r="K421" i="1"/>
  <c r="H421" i="1"/>
  <c r="E421" i="1"/>
  <c r="M420" i="1"/>
  <c r="L420" i="1"/>
  <c r="O420" i="1" s="1"/>
  <c r="K420" i="1"/>
  <c r="H420" i="1"/>
  <c r="E420" i="1"/>
  <c r="M419" i="1"/>
  <c r="L419" i="1"/>
  <c r="O419" i="1" s="1"/>
  <c r="K419" i="1"/>
  <c r="H419" i="1"/>
  <c r="E419" i="1"/>
  <c r="J418" i="1"/>
  <c r="I418" i="1"/>
  <c r="G418" i="1"/>
  <c r="F418" i="1"/>
  <c r="D418" i="1"/>
  <c r="C418" i="1"/>
  <c r="M417" i="1"/>
  <c r="L417" i="1"/>
  <c r="O417" i="1" s="1"/>
  <c r="K417" i="1"/>
  <c r="K416" i="1" s="1"/>
  <c r="H417" i="1"/>
  <c r="H416" i="1" s="1"/>
  <c r="E417" i="1"/>
  <c r="E416" i="1" s="1"/>
  <c r="J416" i="1"/>
  <c r="I416" i="1"/>
  <c r="G416" i="1"/>
  <c r="F416" i="1"/>
  <c r="D416" i="1"/>
  <c r="C416" i="1"/>
  <c r="M415" i="1"/>
  <c r="L415" i="1"/>
  <c r="O415" i="1" s="1"/>
  <c r="K415" i="1"/>
  <c r="H415" i="1"/>
  <c r="E415" i="1"/>
  <c r="M414" i="1"/>
  <c r="L414" i="1"/>
  <c r="O414" i="1" s="1"/>
  <c r="K414" i="1"/>
  <c r="H414" i="1"/>
  <c r="E414" i="1"/>
  <c r="M413" i="1"/>
  <c r="L413" i="1"/>
  <c r="O413" i="1" s="1"/>
  <c r="K413" i="1"/>
  <c r="H413" i="1"/>
  <c r="E413" i="1"/>
  <c r="M412" i="1"/>
  <c r="L412" i="1"/>
  <c r="K412" i="1"/>
  <c r="H412" i="1"/>
  <c r="E412" i="1"/>
  <c r="J411" i="1"/>
  <c r="I411" i="1"/>
  <c r="G411" i="1"/>
  <c r="F411" i="1"/>
  <c r="D411" i="1"/>
  <c r="C411" i="1"/>
  <c r="M410" i="1"/>
  <c r="L410" i="1"/>
  <c r="O410" i="1" s="1"/>
  <c r="K410" i="1"/>
  <c r="K409" i="1" s="1"/>
  <c r="H410" i="1"/>
  <c r="H409" i="1" s="1"/>
  <c r="E410" i="1"/>
  <c r="E409" i="1" s="1"/>
  <c r="J409" i="1"/>
  <c r="I409" i="1"/>
  <c r="G409" i="1"/>
  <c r="F409" i="1"/>
  <c r="D409" i="1"/>
  <c r="C409" i="1"/>
  <c r="M407" i="1"/>
  <c r="L407" i="1"/>
  <c r="O407" i="1" s="1"/>
  <c r="K407" i="1"/>
  <c r="H407" i="1"/>
  <c r="E407" i="1"/>
  <c r="M406" i="1"/>
  <c r="L406" i="1"/>
  <c r="O406" i="1" s="1"/>
  <c r="K406" i="1"/>
  <c r="H406" i="1"/>
  <c r="E406" i="1"/>
  <c r="M405" i="1"/>
  <c r="N405" i="1" s="1"/>
  <c r="Q405" i="1" s="1"/>
  <c r="L405" i="1"/>
  <c r="O405" i="1" s="1"/>
  <c r="K405" i="1"/>
  <c r="H405" i="1"/>
  <c r="E405" i="1"/>
  <c r="M404" i="1"/>
  <c r="L404" i="1"/>
  <c r="O404" i="1" s="1"/>
  <c r="K404" i="1"/>
  <c r="H404" i="1"/>
  <c r="E404" i="1"/>
  <c r="M403" i="1"/>
  <c r="L403" i="1"/>
  <c r="K403" i="1"/>
  <c r="H403" i="1"/>
  <c r="E403" i="1"/>
  <c r="M402" i="1"/>
  <c r="L402" i="1"/>
  <c r="O402" i="1" s="1"/>
  <c r="K402" i="1"/>
  <c r="H402" i="1"/>
  <c r="E402" i="1"/>
  <c r="M401" i="1"/>
  <c r="L401" i="1"/>
  <c r="O401" i="1" s="1"/>
  <c r="K401" i="1"/>
  <c r="H401" i="1"/>
  <c r="E401" i="1"/>
  <c r="M400" i="1"/>
  <c r="L400" i="1"/>
  <c r="O400" i="1" s="1"/>
  <c r="K400" i="1"/>
  <c r="H400" i="1"/>
  <c r="E400" i="1"/>
  <c r="M399" i="1"/>
  <c r="L399" i="1"/>
  <c r="O399" i="1" s="1"/>
  <c r="K399" i="1"/>
  <c r="H399" i="1"/>
  <c r="E399" i="1"/>
  <c r="J398" i="1"/>
  <c r="J397" i="1" s="1"/>
  <c r="I398" i="1"/>
  <c r="I397" i="1" s="1"/>
  <c r="G398" i="1"/>
  <c r="G397" i="1" s="1"/>
  <c r="F398" i="1"/>
  <c r="F397" i="1" s="1"/>
  <c r="D398" i="1"/>
  <c r="D397" i="1" s="1"/>
  <c r="C398" i="1"/>
  <c r="C397" i="1" s="1"/>
  <c r="M396" i="1"/>
  <c r="M395" i="1" s="1"/>
  <c r="L396" i="1"/>
  <c r="O396" i="1" s="1"/>
  <c r="K396" i="1"/>
  <c r="K395" i="1" s="1"/>
  <c r="H396" i="1"/>
  <c r="H395" i="1" s="1"/>
  <c r="E396" i="1"/>
  <c r="E395" i="1" s="1"/>
  <c r="J395" i="1"/>
  <c r="I395" i="1"/>
  <c r="G395" i="1"/>
  <c r="F395" i="1"/>
  <c r="D395" i="1"/>
  <c r="C395" i="1"/>
  <c r="M394" i="1"/>
  <c r="M393" i="1" s="1"/>
  <c r="L394" i="1"/>
  <c r="K394" i="1"/>
  <c r="K393" i="1" s="1"/>
  <c r="H394" i="1"/>
  <c r="H393" i="1" s="1"/>
  <c r="E394" i="1"/>
  <c r="E393" i="1" s="1"/>
  <c r="J393" i="1"/>
  <c r="I393" i="1"/>
  <c r="G393" i="1"/>
  <c r="F393" i="1"/>
  <c r="D393" i="1"/>
  <c r="C393" i="1"/>
  <c r="M392" i="1"/>
  <c r="L392" i="1"/>
  <c r="O392" i="1" s="1"/>
  <c r="K392" i="1"/>
  <c r="H392" i="1"/>
  <c r="E392" i="1"/>
  <c r="M391" i="1"/>
  <c r="L391" i="1"/>
  <c r="K391" i="1"/>
  <c r="H391" i="1"/>
  <c r="E391" i="1"/>
  <c r="E390" i="1" s="1"/>
  <c r="J390" i="1"/>
  <c r="I390" i="1"/>
  <c r="G390" i="1"/>
  <c r="F390" i="1"/>
  <c r="D390" i="1"/>
  <c r="C390" i="1"/>
  <c r="M389" i="1"/>
  <c r="L389" i="1"/>
  <c r="O389" i="1" s="1"/>
  <c r="K389" i="1"/>
  <c r="K388" i="1" s="1"/>
  <c r="H389" i="1"/>
  <c r="H388" i="1" s="1"/>
  <c r="E389" i="1"/>
  <c r="E388" i="1" s="1"/>
  <c r="J388" i="1"/>
  <c r="I388" i="1"/>
  <c r="G388" i="1"/>
  <c r="F388" i="1"/>
  <c r="D388" i="1"/>
  <c r="C388" i="1"/>
  <c r="M387" i="1"/>
  <c r="L387" i="1"/>
  <c r="K387" i="1"/>
  <c r="H387" i="1"/>
  <c r="E387" i="1"/>
  <c r="M386" i="1"/>
  <c r="L386" i="1"/>
  <c r="O386" i="1" s="1"/>
  <c r="K386" i="1"/>
  <c r="H386" i="1"/>
  <c r="E386" i="1"/>
  <c r="M385" i="1"/>
  <c r="L385" i="1"/>
  <c r="O385" i="1" s="1"/>
  <c r="K385" i="1"/>
  <c r="H385" i="1"/>
  <c r="E385" i="1"/>
  <c r="M384" i="1"/>
  <c r="L384" i="1"/>
  <c r="O384" i="1" s="1"/>
  <c r="K384" i="1"/>
  <c r="H384" i="1"/>
  <c r="E384" i="1"/>
  <c r="M383" i="1"/>
  <c r="L383" i="1"/>
  <c r="O383" i="1" s="1"/>
  <c r="K383" i="1"/>
  <c r="H383" i="1"/>
  <c r="E383" i="1"/>
  <c r="M382" i="1"/>
  <c r="L382" i="1"/>
  <c r="O382" i="1" s="1"/>
  <c r="K382" i="1"/>
  <c r="H382" i="1"/>
  <c r="E382" i="1"/>
  <c r="J381" i="1"/>
  <c r="I381" i="1"/>
  <c r="G381" i="1"/>
  <c r="F381" i="1"/>
  <c r="D381" i="1"/>
  <c r="C381" i="1"/>
  <c r="M380" i="1"/>
  <c r="M379" i="1" s="1"/>
  <c r="L380" i="1"/>
  <c r="O380" i="1" s="1"/>
  <c r="K380" i="1"/>
  <c r="K379" i="1" s="1"/>
  <c r="H380" i="1"/>
  <c r="H379" i="1" s="1"/>
  <c r="E380" i="1"/>
  <c r="E379" i="1" s="1"/>
  <c r="J379" i="1"/>
  <c r="I379" i="1"/>
  <c r="G379" i="1"/>
  <c r="F379" i="1"/>
  <c r="D379" i="1"/>
  <c r="C379" i="1"/>
  <c r="M377" i="1"/>
  <c r="L377" i="1"/>
  <c r="O377" i="1" s="1"/>
  <c r="K377" i="1"/>
  <c r="H377" i="1"/>
  <c r="E377" i="1"/>
  <c r="M376" i="1"/>
  <c r="L376" i="1"/>
  <c r="O376" i="1" s="1"/>
  <c r="K376" i="1"/>
  <c r="H376" i="1"/>
  <c r="E376" i="1"/>
  <c r="J375" i="1"/>
  <c r="J374" i="1" s="1"/>
  <c r="I375" i="1"/>
  <c r="I374" i="1" s="1"/>
  <c r="G375" i="1"/>
  <c r="G374" i="1" s="1"/>
  <c r="F375" i="1"/>
  <c r="F374" i="1" s="1"/>
  <c r="D375" i="1"/>
  <c r="D374" i="1" s="1"/>
  <c r="C375" i="1"/>
  <c r="C374" i="1" s="1"/>
  <c r="M373" i="1"/>
  <c r="L373" i="1"/>
  <c r="O373" i="1" s="1"/>
  <c r="K373" i="1"/>
  <c r="K372" i="1" s="1"/>
  <c r="K371" i="1" s="1"/>
  <c r="H373" i="1"/>
  <c r="H372" i="1" s="1"/>
  <c r="H371" i="1" s="1"/>
  <c r="E373" i="1"/>
  <c r="E372" i="1" s="1"/>
  <c r="J372" i="1"/>
  <c r="J371" i="1" s="1"/>
  <c r="I372" i="1"/>
  <c r="I371" i="1" s="1"/>
  <c r="G372" i="1"/>
  <c r="G371" i="1" s="1"/>
  <c r="F372" i="1"/>
  <c r="F371" i="1" s="1"/>
  <c r="D372" i="1"/>
  <c r="D371" i="1" s="1"/>
  <c r="C372" i="1"/>
  <c r="C371" i="1" s="1"/>
  <c r="M368" i="1"/>
  <c r="L368" i="1"/>
  <c r="O368" i="1" s="1"/>
  <c r="K368" i="1"/>
  <c r="H368" i="1"/>
  <c r="E368" i="1"/>
  <c r="M367" i="1"/>
  <c r="L367" i="1"/>
  <c r="O367" i="1" s="1"/>
  <c r="K367" i="1"/>
  <c r="H367" i="1"/>
  <c r="E367" i="1"/>
  <c r="M366" i="1"/>
  <c r="L366" i="1"/>
  <c r="K366" i="1"/>
  <c r="H366" i="1"/>
  <c r="E366" i="1"/>
  <c r="M365" i="1"/>
  <c r="L365" i="1"/>
  <c r="O365" i="1" s="1"/>
  <c r="K365" i="1"/>
  <c r="H365" i="1"/>
  <c r="E365" i="1"/>
  <c r="M364" i="1"/>
  <c r="L364" i="1"/>
  <c r="O364" i="1" s="1"/>
  <c r="K364" i="1"/>
  <c r="H364" i="1"/>
  <c r="E364" i="1"/>
  <c r="M363" i="1"/>
  <c r="L363" i="1"/>
  <c r="O363" i="1" s="1"/>
  <c r="K363" i="1"/>
  <c r="H363" i="1"/>
  <c r="E363" i="1"/>
  <c r="J362" i="1"/>
  <c r="I362" i="1"/>
  <c r="G362" i="1"/>
  <c r="F362" i="1"/>
  <c r="D362" i="1"/>
  <c r="C362" i="1"/>
  <c r="M361" i="1"/>
  <c r="L361" i="1"/>
  <c r="O361" i="1" s="1"/>
  <c r="K361" i="1"/>
  <c r="H361" i="1"/>
  <c r="E361" i="1"/>
  <c r="M360" i="1"/>
  <c r="L360" i="1"/>
  <c r="O360" i="1" s="1"/>
  <c r="K360" i="1"/>
  <c r="H360" i="1"/>
  <c r="E360" i="1"/>
  <c r="M359" i="1"/>
  <c r="H359" i="1"/>
  <c r="E359" i="1"/>
  <c r="M358" i="1"/>
  <c r="L358" i="1"/>
  <c r="O358" i="1" s="1"/>
  <c r="K358" i="1"/>
  <c r="H358" i="1"/>
  <c r="E358" i="1"/>
  <c r="M357" i="1"/>
  <c r="L357" i="1"/>
  <c r="O357" i="1" s="1"/>
  <c r="K357" i="1"/>
  <c r="H357" i="1"/>
  <c r="E357" i="1"/>
  <c r="M356" i="1"/>
  <c r="L356" i="1"/>
  <c r="O356" i="1" s="1"/>
  <c r="K356" i="1"/>
  <c r="H356" i="1"/>
  <c r="E356" i="1"/>
  <c r="M355" i="1"/>
  <c r="L355" i="1"/>
  <c r="O355" i="1" s="1"/>
  <c r="K355" i="1"/>
  <c r="H355" i="1"/>
  <c r="E355" i="1"/>
  <c r="M354" i="1"/>
  <c r="L354" i="1"/>
  <c r="O354" i="1" s="1"/>
  <c r="K354" i="1"/>
  <c r="H354" i="1"/>
  <c r="E354" i="1"/>
  <c r="M353" i="1"/>
  <c r="L353" i="1"/>
  <c r="O353" i="1" s="1"/>
  <c r="K353" i="1"/>
  <c r="H353" i="1"/>
  <c r="E353" i="1"/>
  <c r="M352" i="1"/>
  <c r="L352" i="1"/>
  <c r="O352" i="1" s="1"/>
  <c r="K352" i="1"/>
  <c r="H352" i="1"/>
  <c r="E352" i="1"/>
  <c r="M351" i="1"/>
  <c r="L351" i="1"/>
  <c r="O351" i="1" s="1"/>
  <c r="K351" i="1"/>
  <c r="H351" i="1"/>
  <c r="E351" i="1"/>
  <c r="M350" i="1"/>
  <c r="L350" i="1"/>
  <c r="O350" i="1" s="1"/>
  <c r="K350" i="1"/>
  <c r="H350" i="1"/>
  <c r="E350" i="1"/>
  <c r="J349" i="1"/>
  <c r="G349" i="1"/>
  <c r="F349" i="1"/>
  <c r="D349" i="1"/>
  <c r="C349" i="1"/>
  <c r="M346" i="1"/>
  <c r="L346" i="1"/>
  <c r="O346" i="1" s="1"/>
  <c r="K346" i="1"/>
  <c r="H346" i="1"/>
  <c r="E346" i="1"/>
  <c r="M345" i="1"/>
  <c r="L345" i="1"/>
  <c r="O345" i="1" s="1"/>
  <c r="K345" i="1"/>
  <c r="H345" i="1"/>
  <c r="E345" i="1"/>
  <c r="M344" i="1"/>
  <c r="L344" i="1"/>
  <c r="O344" i="1" s="1"/>
  <c r="K344" i="1"/>
  <c r="H344" i="1"/>
  <c r="E344" i="1"/>
  <c r="J343" i="1"/>
  <c r="I343" i="1"/>
  <c r="G343" i="1"/>
  <c r="F343" i="1"/>
  <c r="D343" i="1"/>
  <c r="C343" i="1"/>
  <c r="M342" i="1"/>
  <c r="M341" i="1" s="1"/>
  <c r="L342" i="1"/>
  <c r="O342" i="1" s="1"/>
  <c r="K342" i="1"/>
  <c r="K341" i="1" s="1"/>
  <c r="H342" i="1"/>
  <c r="H341" i="1" s="1"/>
  <c r="E342" i="1"/>
  <c r="E341" i="1" s="1"/>
  <c r="J341" i="1"/>
  <c r="I341" i="1"/>
  <c r="G341" i="1"/>
  <c r="F341" i="1"/>
  <c r="D341" i="1"/>
  <c r="C341" i="1"/>
  <c r="M340" i="1"/>
  <c r="L340" i="1"/>
  <c r="K340" i="1"/>
  <c r="H340" i="1"/>
  <c r="E340" i="1"/>
  <c r="M339" i="1"/>
  <c r="L339" i="1"/>
  <c r="O339" i="1" s="1"/>
  <c r="K339" i="1"/>
  <c r="H339" i="1"/>
  <c r="E339" i="1"/>
  <c r="J338" i="1"/>
  <c r="I338" i="1"/>
  <c r="G338" i="1"/>
  <c r="F338" i="1"/>
  <c r="D338" i="1"/>
  <c r="C338" i="1"/>
  <c r="M336" i="1"/>
  <c r="L336" i="1"/>
  <c r="O336" i="1" s="1"/>
  <c r="K336" i="1"/>
  <c r="H336" i="1"/>
  <c r="E336" i="1"/>
  <c r="M335" i="1"/>
  <c r="L335" i="1"/>
  <c r="O335" i="1" s="1"/>
  <c r="K335" i="1"/>
  <c r="H335" i="1"/>
  <c r="E335" i="1"/>
  <c r="M334" i="1"/>
  <c r="L334" i="1"/>
  <c r="O334" i="1" s="1"/>
  <c r="K334" i="1"/>
  <c r="H334" i="1"/>
  <c r="E334" i="1"/>
  <c r="J333" i="1"/>
  <c r="I333" i="1"/>
  <c r="G333" i="1"/>
  <c r="F333" i="1"/>
  <c r="D333" i="1"/>
  <c r="C333" i="1"/>
  <c r="M332" i="1"/>
  <c r="M331" i="1" s="1"/>
  <c r="L332" i="1"/>
  <c r="O332" i="1" s="1"/>
  <c r="K332" i="1"/>
  <c r="K331" i="1" s="1"/>
  <c r="H332" i="1"/>
  <c r="H331" i="1" s="1"/>
  <c r="E332" i="1"/>
  <c r="J331" i="1"/>
  <c r="I331" i="1"/>
  <c r="G331" i="1"/>
  <c r="F331" i="1"/>
  <c r="D331" i="1"/>
  <c r="C331" i="1"/>
  <c r="M330" i="1"/>
  <c r="L330" i="1"/>
  <c r="O330" i="1" s="1"/>
  <c r="K330" i="1"/>
  <c r="H330" i="1"/>
  <c r="E330" i="1"/>
  <c r="M329" i="1"/>
  <c r="L329" i="1"/>
  <c r="O329" i="1" s="1"/>
  <c r="K329" i="1"/>
  <c r="H329" i="1"/>
  <c r="E329" i="1"/>
  <c r="M328" i="1"/>
  <c r="L328" i="1"/>
  <c r="O328" i="1" s="1"/>
  <c r="K328" i="1"/>
  <c r="H328" i="1"/>
  <c r="E328" i="1"/>
  <c r="M327" i="1"/>
  <c r="L327" i="1"/>
  <c r="O327" i="1" s="1"/>
  <c r="K327" i="1"/>
  <c r="H327" i="1"/>
  <c r="E327" i="1"/>
  <c r="J326" i="1"/>
  <c r="I326" i="1"/>
  <c r="G326" i="1"/>
  <c r="F326" i="1"/>
  <c r="D326" i="1"/>
  <c r="C326" i="1"/>
  <c r="M325" i="1"/>
  <c r="M324" i="1" s="1"/>
  <c r="L325" i="1"/>
  <c r="L324" i="1" s="1"/>
  <c r="K325" i="1"/>
  <c r="K324" i="1" s="1"/>
  <c r="H325" i="1"/>
  <c r="H324" i="1" s="1"/>
  <c r="E325" i="1"/>
  <c r="J324" i="1"/>
  <c r="I324" i="1"/>
  <c r="G324" i="1"/>
  <c r="F324" i="1"/>
  <c r="D324" i="1"/>
  <c r="C324" i="1"/>
  <c r="M322" i="1"/>
  <c r="L322" i="1"/>
  <c r="O322" i="1" s="1"/>
  <c r="K322" i="1"/>
  <c r="H322" i="1"/>
  <c r="E322" i="1"/>
  <c r="M321" i="1"/>
  <c r="L321" i="1"/>
  <c r="O321" i="1" s="1"/>
  <c r="K321" i="1"/>
  <c r="H321" i="1"/>
  <c r="E321" i="1"/>
  <c r="M320" i="1"/>
  <c r="L320" i="1"/>
  <c r="O320" i="1" s="1"/>
  <c r="K320" i="1"/>
  <c r="H320" i="1"/>
  <c r="E320" i="1"/>
  <c r="M319" i="1"/>
  <c r="L319" i="1"/>
  <c r="O319" i="1" s="1"/>
  <c r="K319" i="1"/>
  <c r="H319" i="1"/>
  <c r="E319" i="1"/>
  <c r="M318" i="1"/>
  <c r="L318" i="1"/>
  <c r="K318" i="1"/>
  <c r="H318" i="1"/>
  <c r="E318" i="1"/>
  <c r="M317" i="1"/>
  <c r="N317" i="1" s="1"/>
  <c r="L317" i="1"/>
  <c r="O317" i="1" s="1"/>
  <c r="K317" i="1"/>
  <c r="H317" i="1"/>
  <c r="E317" i="1"/>
  <c r="M316" i="1"/>
  <c r="L316" i="1"/>
  <c r="O316" i="1" s="1"/>
  <c r="K316" i="1"/>
  <c r="H316" i="1"/>
  <c r="E316" i="1"/>
  <c r="M315" i="1"/>
  <c r="L315" i="1"/>
  <c r="O315" i="1" s="1"/>
  <c r="K315" i="1"/>
  <c r="H315" i="1"/>
  <c r="E315" i="1"/>
  <c r="J314" i="1"/>
  <c r="J313" i="1" s="1"/>
  <c r="I314" i="1"/>
  <c r="I313" i="1" s="1"/>
  <c r="G314" i="1"/>
  <c r="G313" i="1" s="1"/>
  <c r="F314" i="1"/>
  <c r="F313" i="1" s="1"/>
  <c r="D314" i="1"/>
  <c r="D313" i="1" s="1"/>
  <c r="C314" i="1"/>
  <c r="C313" i="1" s="1"/>
  <c r="M312" i="1"/>
  <c r="M311" i="1" s="1"/>
  <c r="L312" i="1"/>
  <c r="O312" i="1" s="1"/>
  <c r="K312" i="1"/>
  <c r="K311" i="1" s="1"/>
  <c r="H312" i="1"/>
  <c r="H311" i="1" s="1"/>
  <c r="E312" i="1"/>
  <c r="E311" i="1" s="1"/>
  <c r="J311" i="1"/>
  <c r="I311" i="1"/>
  <c r="G311" i="1"/>
  <c r="F311" i="1"/>
  <c r="D311" i="1"/>
  <c r="C311" i="1"/>
  <c r="M310" i="1"/>
  <c r="L310" i="1"/>
  <c r="O310" i="1" s="1"/>
  <c r="K310" i="1"/>
  <c r="K309" i="1" s="1"/>
  <c r="H310" i="1"/>
  <c r="H309" i="1" s="1"/>
  <c r="E310" i="1"/>
  <c r="J309" i="1"/>
  <c r="I309" i="1"/>
  <c r="G309" i="1"/>
  <c r="F309" i="1"/>
  <c r="D309" i="1"/>
  <c r="C309" i="1"/>
  <c r="M308" i="1"/>
  <c r="L308" i="1"/>
  <c r="O308" i="1" s="1"/>
  <c r="K308" i="1"/>
  <c r="K307" i="1" s="1"/>
  <c r="H308" i="1"/>
  <c r="H307" i="1" s="1"/>
  <c r="E308" i="1"/>
  <c r="E307" i="1" s="1"/>
  <c r="J307" i="1"/>
  <c r="I307" i="1"/>
  <c r="G307" i="1"/>
  <c r="F307" i="1"/>
  <c r="D307" i="1"/>
  <c r="C307" i="1"/>
  <c r="M306" i="1"/>
  <c r="L306" i="1"/>
  <c r="O306" i="1" s="1"/>
  <c r="K306" i="1"/>
  <c r="K305" i="1" s="1"/>
  <c r="H306" i="1"/>
  <c r="H305" i="1" s="1"/>
  <c r="E306" i="1"/>
  <c r="E305" i="1" s="1"/>
  <c r="J305" i="1"/>
  <c r="I305" i="1"/>
  <c r="G305" i="1"/>
  <c r="F305" i="1"/>
  <c r="D305" i="1"/>
  <c r="C305" i="1"/>
  <c r="M304" i="1"/>
  <c r="L304" i="1"/>
  <c r="O304" i="1" s="1"/>
  <c r="K304" i="1"/>
  <c r="H304" i="1"/>
  <c r="E304" i="1"/>
  <c r="M303" i="1"/>
  <c r="L303" i="1"/>
  <c r="K303" i="1"/>
  <c r="H303" i="1"/>
  <c r="E303" i="1"/>
  <c r="M302" i="1"/>
  <c r="L302" i="1"/>
  <c r="O302" i="1" s="1"/>
  <c r="K302" i="1"/>
  <c r="H302" i="1"/>
  <c r="E302" i="1"/>
  <c r="M301" i="1"/>
  <c r="L301" i="1"/>
  <c r="K301" i="1"/>
  <c r="H301" i="1"/>
  <c r="E301" i="1"/>
  <c r="M300" i="1"/>
  <c r="L300" i="1"/>
  <c r="O300" i="1" s="1"/>
  <c r="K300" i="1"/>
  <c r="H300" i="1"/>
  <c r="E300" i="1"/>
  <c r="J299" i="1"/>
  <c r="I299" i="1"/>
  <c r="G299" i="1"/>
  <c r="F299" i="1"/>
  <c r="D299" i="1"/>
  <c r="C299" i="1"/>
  <c r="M298" i="1"/>
  <c r="M297" i="1" s="1"/>
  <c r="L298" i="1"/>
  <c r="O298" i="1" s="1"/>
  <c r="K298" i="1"/>
  <c r="K297" i="1" s="1"/>
  <c r="H298" i="1"/>
  <c r="E298" i="1"/>
  <c r="J297" i="1"/>
  <c r="I297" i="1"/>
  <c r="H297" i="1"/>
  <c r="G297" i="1"/>
  <c r="F297" i="1"/>
  <c r="D297" i="1"/>
  <c r="C297" i="1"/>
  <c r="M295" i="1"/>
  <c r="L295" i="1"/>
  <c r="K295" i="1"/>
  <c r="H295" i="1"/>
  <c r="E295" i="1"/>
  <c r="M294" i="1"/>
  <c r="M293" i="1" s="1"/>
  <c r="L294" i="1"/>
  <c r="O294" i="1" s="1"/>
  <c r="K294" i="1"/>
  <c r="H294" i="1"/>
  <c r="E294" i="1"/>
  <c r="J293" i="1"/>
  <c r="J292" i="1" s="1"/>
  <c r="G293" i="1"/>
  <c r="G292" i="1" s="1"/>
  <c r="F293" i="1"/>
  <c r="F292" i="1" s="1"/>
  <c r="D293" i="1"/>
  <c r="D292" i="1" s="1"/>
  <c r="C293" i="1"/>
  <c r="C292" i="1" s="1"/>
  <c r="I292" i="1"/>
  <c r="M291" i="1"/>
  <c r="L291" i="1"/>
  <c r="O291" i="1" s="1"/>
  <c r="K291" i="1"/>
  <c r="K290" i="1" s="1"/>
  <c r="K289" i="1" s="1"/>
  <c r="H291" i="1"/>
  <c r="H290" i="1" s="1"/>
  <c r="H289" i="1" s="1"/>
  <c r="E291" i="1"/>
  <c r="E290" i="1" s="1"/>
  <c r="E289" i="1" s="1"/>
  <c r="J290" i="1"/>
  <c r="J289" i="1" s="1"/>
  <c r="I290" i="1"/>
  <c r="I289" i="1" s="1"/>
  <c r="G290" i="1"/>
  <c r="G289" i="1" s="1"/>
  <c r="F290" i="1"/>
  <c r="F289" i="1" s="1"/>
  <c r="D290" i="1"/>
  <c r="D289" i="1" s="1"/>
  <c r="C290" i="1"/>
  <c r="C289" i="1" s="1"/>
  <c r="L286" i="1"/>
  <c r="K286" i="1"/>
  <c r="H286" i="1"/>
  <c r="E286" i="1"/>
  <c r="L285" i="1"/>
  <c r="O285" i="1" s="1"/>
  <c r="K285" i="1"/>
  <c r="H285" i="1"/>
  <c r="E285" i="1"/>
  <c r="M284" i="1"/>
  <c r="L284" i="1"/>
  <c r="K284" i="1"/>
  <c r="H284" i="1"/>
  <c r="E284" i="1"/>
  <c r="M283" i="1"/>
  <c r="L283" i="1"/>
  <c r="K283" i="1"/>
  <c r="H283" i="1"/>
  <c r="E283" i="1"/>
  <c r="M282" i="1"/>
  <c r="L282" i="1"/>
  <c r="O282" i="1" s="1"/>
  <c r="K282" i="1"/>
  <c r="H282" i="1"/>
  <c r="E282" i="1"/>
  <c r="J281" i="1"/>
  <c r="I281" i="1"/>
  <c r="G281" i="1"/>
  <c r="F281" i="1"/>
  <c r="D281" i="1"/>
  <c r="C281" i="1"/>
  <c r="M280" i="1"/>
  <c r="L280" i="1"/>
  <c r="K280" i="1"/>
  <c r="H280" i="1"/>
  <c r="E280" i="1"/>
  <c r="M279" i="1"/>
  <c r="L279" i="1"/>
  <c r="O279" i="1" s="1"/>
  <c r="K279" i="1"/>
  <c r="H279" i="1"/>
  <c r="E279" i="1"/>
  <c r="M278" i="1"/>
  <c r="P278" i="1" s="1"/>
  <c r="L278" i="1"/>
  <c r="O278" i="1" s="1"/>
  <c r="K278" i="1"/>
  <c r="H278" i="1"/>
  <c r="E278" i="1"/>
  <c r="M277" i="1"/>
  <c r="L277" i="1"/>
  <c r="O277" i="1" s="1"/>
  <c r="K277" i="1"/>
  <c r="H277" i="1"/>
  <c r="E277" i="1"/>
  <c r="M276" i="1"/>
  <c r="P276" i="1" s="1"/>
  <c r="L276" i="1"/>
  <c r="K276" i="1"/>
  <c r="H276" i="1"/>
  <c r="E276" i="1"/>
  <c r="M275" i="1"/>
  <c r="P275" i="1" s="1"/>
  <c r="L275" i="1"/>
  <c r="K275" i="1"/>
  <c r="H275" i="1"/>
  <c r="E275" i="1"/>
  <c r="M274" i="1"/>
  <c r="L274" i="1"/>
  <c r="O274" i="1" s="1"/>
  <c r="K274" i="1"/>
  <c r="H274" i="1"/>
  <c r="E274" i="1"/>
  <c r="M273" i="1"/>
  <c r="P273" i="1" s="1"/>
  <c r="L273" i="1"/>
  <c r="O273" i="1" s="1"/>
  <c r="K273" i="1"/>
  <c r="H273" i="1"/>
  <c r="E273" i="1"/>
  <c r="M272" i="1"/>
  <c r="P272" i="1" s="1"/>
  <c r="L272" i="1"/>
  <c r="O272" i="1" s="1"/>
  <c r="K272" i="1"/>
  <c r="H272" i="1"/>
  <c r="E272" i="1"/>
  <c r="M271" i="1"/>
  <c r="P271" i="1" s="1"/>
  <c r="L271" i="1"/>
  <c r="K271" i="1"/>
  <c r="H271" i="1"/>
  <c r="E271" i="1"/>
  <c r="M270" i="1"/>
  <c r="P270" i="1" s="1"/>
  <c r="L270" i="1"/>
  <c r="K270" i="1"/>
  <c r="H270" i="1"/>
  <c r="E270" i="1"/>
  <c r="J269" i="1"/>
  <c r="I269" i="1"/>
  <c r="G269" i="1"/>
  <c r="F269" i="1"/>
  <c r="D269" i="1"/>
  <c r="C269" i="1"/>
  <c r="M267" i="1"/>
  <c r="P267" i="1" s="1"/>
  <c r="L267" i="1"/>
  <c r="K267" i="1"/>
  <c r="H267" i="1"/>
  <c r="E267" i="1"/>
  <c r="M266" i="1"/>
  <c r="L266" i="1"/>
  <c r="O266" i="1" s="1"/>
  <c r="K266" i="1"/>
  <c r="H266" i="1"/>
  <c r="E266" i="1"/>
  <c r="M265" i="1"/>
  <c r="P265" i="1" s="1"/>
  <c r="L265" i="1"/>
  <c r="O265" i="1" s="1"/>
  <c r="K265" i="1"/>
  <c r="H265" i="1"/>
  <c r="E265" i="1"/>
  <c r="M264" i="1"/>
  <c r="P264" i="1" s="1"/>
  <c r="L264" i="1"/>
  <c r="O264" i="1" s="1"/>
  <c r="K264" i="1"/>
  <c r="H264" i="1"/>
  <c r="E264" i="1"/>
  <c r="M263" i="1"/>
  <c r="L263" i="1"/>
  <c r="O263" i="1" s="1"/>
  <c r="K263" i="1"/>
  <c r="H263" i="1"/>
  <c r="E263" i="1"/>
  <c r="M262" i="1"/>
  <c r="L262" i="1"/>
  <c r="O262" i="1" s="1"/>
  <c r="K262" i="1"/>
  <c r="H262" i="1"/>
  <c r="E262" i="1"/>
  <c r="M261" i="1"/>
  <c r="L261" i="1"/>
  <c r="O261" i="1" s="1"/>
  <c r="K261" i="1"/>
  <c r="H261" i="1"/>
  <c r="E261" i="1"/>
  <c r="M260" i="1"/>
  <c r="L260" i="1"/>
  <c r="O260" i="1" s="1"/>
  <c r="K260" i="1"/>
  <c r="H260" i="1"/>
  <c r="E260" i="1"/>
  <c r="M259" i="1"/>
  <c r="L259" i="1"/>
  <c r="O259" i="1" s="1"/>
  <c r="K259" i="1"/>
  <c r="H259" i="1"/>
  <c r="E259" i="1"/>
  <c r="M258" i="1"/>
  <c r="L258" i="1"/>
  <c r="O258" i="1" s="1"/>
  <c r="K258" i="1"/>
  <c r="H258" i="1"/>
  <c r="E258" i="1"/>
  <c r="M257" i="1"/>
  <c r="P257" i="1" s="1"/>
  <c r="L257" i="1"/>
  <c r="O257" i="1" s="1"/>
  <c r="K257" i="1"/>
  <c r="H257" i="1"/>
  <c r="E257" i="1"/>
  <c r="M256" i="1"/>
  <c r="P256" i="1" s="1"/>
  <c r="L256" i="1"/>
  <c r="O256" i="1" s="1"/>
  <c r="K256" i="1"/>
  <c r="H256" i="1"/>
  <c r="E256" i="1"/>
  <c r="M255" i="1"/>
  <c r="P255" i="1" s="1"/>
  <c r="L255" i="1"/>
  <c r="O255" i="1" s="1"/>
  <c r="K255" i="1"/>
  <c r="H255" i="1"/>
  <c r="E255" i="1"/>
  <c r="M254" i="1"/>
  <c r="L254" i="1"/>
  <c r="O254" i="1" s="1"/>
  <c r="K254" i="1"/>
  <c r="H254" i="1"/>
  <c r="E254" i="1"/>
  <c r="M253" i="1"/>
  <c r="L253" i="1"/>
  <c r="O253" i="1" s="1"/>
  <c r="H253" i="1"/>
  <c r="E253" i="1"/>
  <c r="M252" i="1"/>
  <c r="P252" i="1" s="1"/>
  <c r="L252" i="1"/>
  <c r="K252" i="1"/>
  <c r="H252" i="1"/>
  <c r="E252" i="1"/>
  <c r="M251" i="1"/>
  <c r="P251" i="1" s="1"/>
  <c r="L251" i="1"/>
  <c r="O251" i="1" s="1"/>
  <c r="K251" i="1"/>
  <c r="H251" i="1"/>
  <c r="E251" i="1"/>
  <c r="M250" i="1"/>
  <c r="L250" i="1"/>
  <c r="O250" i="1" s="1"/>
  <c r="K250" i="1"/>
  <c r="H250" i="1"/>
  <c r="E250" i="1"/>
  <c r="M249" i="1"/>
  <c r="L249" i="1"/>
  <c r="O249" i="1" s="1"/>
  <c r="K249" i="1"/>
  <c r="H249" i="1"/>
  <c r="E249" i="1"/>
  <c r="J248" i="1"/>
  <c r="J247" i="1" s="1"/>
  <c r="I248" i="1"/>
  <c r="I247" i="1" s="1"/>
  <c r="G248" i="1"/>
  <c r="G247" i="1" s="1"/>
  <c r="F248" i="1"/>
  <c r="F247" i="1" s="1"/>
  <c r="D248" i="1"/>
  <c r="D247" i="1" s="1"/>
  <c r="C248" i="1"/>
  <c r="C247" i="1" s="1"/>
  <c r="M244" i="1"/>
  <c r="L244" i="1"/>
  <c r="O244" i="1" s="1"/>
  <c r="K244" i="1"/>
  <c r="H244" i="1"/>
  <c r="E244" i="1"/>
  <c r="M243" i="1"/>
  <c r="P243" i="1" s="1"/>
  <c r="L243" i="1"/>
  <c r="O243" i="1" s="1"/>
  <c r="K243" i="1"/>
  <c r="H243" i="1"/>
  <c r="E243" i="1"/>
  <c r="M242" i="1"/>
  <c r="P242" i="1" s="1"/>
  <c r="L242" i="1"/>
  <c r="O242" i="1" s="1"/>
  <c r="K242" i="1"/>
  <c r="H242" i="1"/>
  <c r="E242" i="1"/>
  <c r="M241" i="1"/>
  <c r="P241" i="1" s="1"/>
  <c r="L241" i="1"/>
  <c r="O241" i="1" s="1"/>
  <c r="K241" i="1"/>
  <c r="H241" i="1"/>
  <c r="E241" i="1"/>
  <c r="M240" i="1"/>
  <c r="L240" i="1"/>
  <c r="O240" i="1" s="1"/>
  <c r="K240" i="1"/>
  <c r="H240" i="1"/>
  <c r="E240" i="1"/>
  <c r="M239" i="1"/>
  <c r="P239" i="1" s="1"/>
  <c r="L239" i="1"/>
  <c r="O239" i="1" s="1"/>
  <c r="K239" i="1"/>
  <c r="H239" i="1"/>
  <c r="E239" i="1"/>
  <c r="M238" i="1"/>
  <c r="P238" i="1" s="1"/>
  <c r="L238" i="1"/>
  <c r="O238" i="1" s="1"/>
  <c r="H238" i="1"/>
  <c r="E238" i="1"/>
  <c r="J237" i="1"/>
  <c r="I237" i="1"/>
  <c r="I235" i="1" s="1"/>
  <c r="G237" i="1"/>
  <c r="G236" i="1" s="1"/>
  <c r="F237" i="1"/>
  <c r="F236" i="1" s="1"/>
  <c r="D237" i="1"/>
  <c r="C237" i="1"/>
  <c r="C236" i="1" s="1"/>
  <c r="M234" i="1"/>
  <c r="P234" i="1" s="1"/>
  <c r="L234" i="1"/>
  <c r="K234" i="1"/>
  <c r="H234" i="1"/>
  <c r="E234" i="1"/>
  <c r="M233" i="1"/>
  <c r="P233" i="1" s="1"/>
  <c r="L233" i="1"/>
  <c r="O233" i="1" s="1"/>
  <c r="K233" i="1"/>
  <c r="H233" i="1"/>
  <c r="E233" i="1"/>
  <c r="M232" i="1"/>
  <c r="P232" i="1" s="1"/>
  <c r="L232" i="1"/>
  <c r="K232" i="1"/>
  <c r="H232" i="1"/>
  <c r="E232" i="1"/>
  <c r="M231" i="1"/>
  <c r="L231" i="1"/>
  <c r="O231" i="1" s="1"/>
  <c r="K231" i="1"/>
  <c r="H231" i="1"/>
  <c r="E231" i="1"/>
  <c r="M230" i="1"/>
  <c r="P230" i="1" s="1"/>
  <c r="L230" i="1"/>
  <c r="O230" i="1" s="1"/>
  <c r="K230" i="1"/>
  <c r="H230" i="1"/>
  <c r="E230" i="1"/>
  <c r="M229" i="1"/>
  <c r="L229" i="1"/>
  <c r="K229" i="1"/>
  <c r="H229" i="1"/>
  <c r="E229" i="1"/>
  <c r="J227" i="1"/>
  <c r="J226" i="1" s="1"/>
  <c r="I227" i="1"/>
  <c r="I226" i="1" s="1"/>
  <c r="G228" i="1"/>
  <c r="G227" i="1" s="1"/>
  <c r="G226" i="1" s="1"/>
  <c r="F228" i="1"/>
  <c r="F227" i="1" s="1"/>
  <c r="F226" i="1" s="1"/>
  <c r="D228" i="1"/>
  <c r="D227" i="1" s="1"/>
  <c r="D226" i="1" s="1"/>
  <c r="C228" i="1"/>
  <c r="C227" i="1" s="1"/>
  <c r="C226" i="1" s="1"/>
  <c r="M224" i="1"/>
  <c r="L224" i="1"/>
  <c r="O224" i="1" s="1"/>
  <c r="K224" i="1"/>
  <c r="H224" i="1"/>
  <c r="E224" i="1"/>
  <c r="M223" i="1"/>
  <c r="P223" i="1" s="1"/>
  <c r="L223" i="1"/>
  <c r="K223" i="1"/>
  <c r="H223" i="1"/>
  <c r="E223" i="1"/>
  <c r="M222" i="1"/>
  <c r="L222" i="1"/>
  <c r="O222" i="1" s="1"/>
  <c r="K222" i="1"/>
  <c r="H222" i="1"/>
  <c r="E222" i="1"/>
  <c r="L221" i="1"/>
  <c r="O221" i="1" s="1"/>
  <c r="K221" i="1"/>
  <c r="H221" i="1"/>
  <c r="D221" i="1"/>
  <c r="E221" i="1" s="1"/>
  <c r="M220" i="1"/>
  <c r="L220" i="1"/>
  <c r="O220" i="1" s="1"/>
  <c r="H220" i="1"/>
  <c r="E220" i="1"/>
  <c r="M219" i="1"/>
  <c r="P219" i="1" s="1"/>
  <c r="L219" i="1"/>
  <c r="O219" i="1" s="1"/>
  <c r="H219" i="1"/>
  <c r="E219" i="1"/>
  <c r="M218" i="1"/>
  <c r="P218" i="1" s="1"/>
  <c r="K218" i="1"/>
  <c r="H218" i="1"/>
  <c r="E218" i="1"/>
  <c r="M217" i="1"/>
  <c r="P217" i="1" s="1"/>
  <c r="L217" i="1"/>
  <c r="O217" i="1" s="1"/>
  <c r="K217" i="1"/>
  <c r="H217" i="1"/>
  <c r="E217" i="1"/>
  <c r="M216" i="1"/>
  <c r="L216" i="1"/>
  <c r="O216" i="1" s="1"/>
  <c r="K216" i="1"/>
  <c r="H216" i="1"/>
  <c r="D216" i="1"/>
  <c r="M215" i="1"/>
  <c r="P215" i="1" s="1"/>
  <c r="L215" i="1"/>
  <c r="O215" i="1" s="1"/>
  <c r="K215" i="1"/>
  <c r="H215" i="1"/>
  <c r="E215" i="1"/>
  <c r="M214" i="1"/>
  <c r="L214" i="1"/>
  <c r="O214" i="1" s="1"/>
  <c r="K214" i="1"/>
  <c r="H214" i="1"/>
  <c r="E214" i="1"/>
  <c r="J213" i="1"/>
  <c r="G213" i="1"/>
  <c r="F213" i="1"/>
  <c r="M212" i="1"/>
  <c r="P212" i="1" s="1"/>
  <c r="L212" i="1"/>
  <c r="K212" i="1"/>
  <c r="H212" i="1"/>
  <c r="E212" i="1"/>
  <c r="M211" i="1"/>
  <c r="P211" i="1" s="1"/>
  <c r="L211" i="1"/>
  <c r="K211" i="1"/>
  <c r="H211" i="1"/>
  <c r="E211" i="1"/>
  <c r="M210" i="1"/>
  <c r="L210" i="1"/>
  <c r="O210" i="1" s="1"/>
  <c r="K210" i="1"/>
  <c r="H210" i="1"/>
  <c r="E210" i="1"/>
  <c r="M209" i="1"/>
  <c r="L209" i="1"/>
  <c r="O209" i="1" s="1"/>
  <c r="K209" i="1"/>
  <c r="H209" i="1"/>
  <c r="E209" i="1"/>
  <c r="M208" i="1"/>
  <c r="P208" i="1" s="1"/>
  <c r="L208" i="1"/>
  <c r="O208" i="1" s="1"/>
  <c r="K208" i="1"/>
  <c r="H208" i="1"/>
  <c r="E208" i="1"/>
  <c r="M207" i="1"/>
  <c r="P207" i="1" s="1"/>
  <c r="K207" i="1"/>
  <c r="H207" i="1"/>
  <c r="E207" i="1"/>
  <c r="M206" i="1"/>
  <c r="K206" i="1"/>
  <c r="H206" i="1"/>
  <c r="E206" i="1"/>
  <c r="M205" i="1"/>
  <c r="P205" i="1" s="1"/>
  <c r="L205" i="1"/>
  <c r="K205" i="1"/>
  <c r="H205" i="1"/>
  <c r="E205" i="1"/>
  <c r="M204" i="1"/>
  <c r="P204" i="1" s="1"/>
  <c r="L204" i="1"/>
  <c r="O204" i="1" s="1"/>
  <c r="K204" i="1"/>
  <c r="H204" i="1"/>
  <c r="E204" i="1"/>
  <c r="M203" i="1"/>
  <c r="P203" i="1" s="1"/>
  <c r="L203" i="1"/>
  <c r="O203" i="1" s="1"/>
  <c r="K203" i="1"/>
  <c r="H203" i="1"/>
  <c r="E203" i="1"/>
  <c r="M202" i="1"/>
  <c r="P202" i="1" s="1"/>
  <c r="L202" i="1"/>
  <c r="K202" i="1"/>
  <c r="H202" i="1"/>
  <c r="E202" i="1"/>
  <c r="M201" i="1"/>
  <c r="L201" i="1"/>
  <c r="O201" i="1" s="1"/>
  <c r="K201" i="1"/>
  <c r="H201" i="1"/>
  <c r="E201" i="1"/>
  <c r="M200" i="1"/>
  <c r="P200" i="1" s="1"/>
  <c r="L200" i="1"/>
  <c r="K200" i="1"/>
  <c r="H200" i="1"/>
  <c r="E200" i="1"/>
  <c r="M199" i="1"/>
  <c r="P199" i="1" s="1"/>
  <c r="H199" i="1"/>
  <c r="E199" i="1"/>
  <c r="M198" i="1"/>
  <c r="P198" i="1" s="1"/>
  <c r="L198" i="1"/>
  <c r="K198" i="1"/>
  <c r="H198" i="1"/>
  <c r="E198" i="1"/>
  <c r="M197" i="1"/>
  <c r="P197" i="1" s="1"/>
  <c r="L197" i="1"/>
  <c r="H197" i="1"/>
  <c r="E197" i="1"/>
  <c r="M196" i="1"/>
  <c r="P196" i="1" s="1"/>
  <c r="L196" i="1"/>
  <c r="H196" i="1"/>
  <c r="E196" i="1"/>
  <c r="M195" i="1"/>
  <c r="P195" i="1" s="1"/>
  <c r="H195" i="1"/>
  <c r="E195" i="1"/>
  <c r="M194" i="1"/>
  <c r="P194" i="1" s="1"/>
  <c r="L194" i="1"/>
  <c r="O194" i="1" s="1"/>
  <c r="K194" i="1"/>
  <c r="H194" i="1"/>
  <c r="E194" i="1"/>
  <c r="M193" i="1"/>
  <c r="P193" i="1" s="1"/>
  <c r="L193" i="1"/>
  <c r="O193" i="1" s="1"/>
  <c r="K193" i="1"/>
  <c r="H193" i="1"/>
  <c r="E193" i="1"/>
  <c r="M192" i="1"/>
  <c r="P192" i="1" s="1"/>
  <c r="L192" i="1"/>
  <c r="O192" i="1" s="1"/>
  <c r="K192" i="1"/>
  <c r="H192" i="1"/>
  <c r="E192" i="1"/>
  <c r="J191" i="1"/>
  <c r="G191" i="1"/>
  <c r="F191" i="1"/>
  <c r="D191" i="1"/>
  <c r="C191" i="1"/>
  <c r="C190" i="1" s="1"/>
  <c r="C189" i="1" s="1"/>
  <c r="C188" i="1" s="1"/>
  <c r="M187" i="1"/>
  <c r="L187" i="1"/>
  <c r="O187" i="1" s="1"/>
  <c r="K187" i="1"/>
  <c r="H187" i="1"/>
  <c r="E187" i="1"/>
  <c r="M186" i="1"/>
  <c r="L186" i="1"/>
  <c r="O186" i="1" s="1"/>
  <c r="K186" i="1"/>
  <c r="H186" i="1"/>
  <c r="E186" i="1"/>
  <c r="M185" i="1"/>
  <c r="L185" i="1"/>
  <c r="O185" i="1" s="1"/>
  <c r="K185" i="1"/>
  <c r="H185" i="1"/>
  <c r="E185" i="1"/>
  <c r="M184" i="1"/>
  <c r="L184" i="1"/>
  <c r="O184" i="1" s="1"/>
  <c r="K184" i="1"/>
  <c r="H184" i="1"/>
  <c r="E184" i="1"/>
  <c r="M183" i="1"/>
  <c r="L183" i="1"/>
  <c r="O183" i="1" s="1"/>
  <c r="K183" i="1"/>
  <c r="H183" i="1"/>
  <c r="E183" i="1"/>
  <c r="M182" i="1"/>
  <c r="L182" i="1"/>
  <c r="O182" i="1" s="1"/>
  <c r="K182" i="1"/>
  <c r="H182" i="1"/>
  <c r="E182" i="1"/>
  <c r="M181" i="1"/>
  <c r="L181" i="1"/>
  <c r="O181" i="1" s="1"/>
  <c r="K181" i="1"/>
  <c r="H181" i="1"/>
  <c r="E181" i="1"/>
  <c r="J180" i="1"/>
  <c r="I180" i="1"/>
  <c r="G180" i="1"/>
  <c r="F180" i="1"/>
  <c r="D180" i="1"/>
  <c r="C180" i="1"/>
  <c r="M179" i="1"/>
  <c r="L179" i="1"/>
  <c r="O179" i="1" s="1"/>
  <c r="K179" i="1"/>
  <c r="H179" i="1"/>
  <c r="E179" i="1"/>
  <c r="M178" i="1"/>
  <c r="L178" i="1"/>
  <c r="O178" i="1" s="1"/>
  <c r="K178" i="1"/>
  <c r="H178" i="1"/>
  <c r="E178" i="1"/>
  <c r="M177" i="1"/>
  <c r="L177" i="1"/>
  <c r="K177" i="1"/>
  <c r="H177" i="1"/>
  <c r="E177" i="1"/>
  <c r="M176" i="1"/>
  <c r="L176" i="1"/>
  <c r="O176" i="1" s="1"/>
  <c r="K176" i="1"/>
  <c r="H176" i="1"/>
  <c r="E176" i="1"/>
  <c r="M175" i="1"/>
  <c r="L175" i="1"/>
  <c r="O175" i="1" s="1"/>
  <c r="K175" i="1"/>
  <c r="H175" i="1"/>
  <c r="E175" i="1"/>
  <c r="J174" i="1"/>
  <c r="I174" i="1"/>
  <c r="G174" i="1"/>
  <c r="F174" i="1"/>
  <c r="D174" i="1"/>
  <c r="C174" i="1"/>
  <c r="M172" i="1"/>
  <c r="L172" i="1"/>
  <c r="O172" i="1" s="1"/>
  <c r="K172" i="1"/>
  <c r="H172" i="1"/>
  <c r="E172" i="1"/>
  <c r="M171" i="1"/>
  <c r="L171" i="1"/>
  <c r="K171" i="1"/>
  <c r="H171" i="1"/>
  <c r="E171" i="1"/>
  <c r="M170" i="1"/>
  <c r="L170" i="1"/>
  <c r="O170" i="1" s="1"/>
  <c r="K170" i="1"/>
  <c r="H170" i="1"/>
  <c r="E170" i="1"/>
  <c r="M169" i="1"/>
  <c r="L169" i="1"/>
  <c r="O169" i="1" s="1"/>
  <c r="K169" i="1"/>
  <c r="H169" i="1"/>
  <c r="E169" i="1"/>
  <c r="M168" i="1"/>
  <c r="L168" i="1"/>
  <c r="O168" i="1" s="1"/>
  <c r="K168" i="1"/>
  <c r="H168" i="1"/>
  <c r="E168" i="1"/>
  <c r="J167" i="1"/>
  <c r="J166" i="1" s="1"/>
  <c r="I167" i="1"/>
  <c r="I166" i="1" s="1"/>
  <c r="G167" i="1"/>
  <c r="G166" i="1" s="1"/>
  <c r="F167" i="1"/>
  <c r="F166" i="1" s="1"/>
  <c r="D167" i="1"/>
  <c r="D166" i="1" s="1"/>
  <c r="C167" i="1"/>
  <c r="C166" i="1" s="1"/>
  <c r="M165" i="1"/>
  <c r="P165" i="1" s="1"/>
  <c r="L165" i="1"/>
  <c r="K165" i="1"/>
  <c r="H165" i="1"/>
  <c r="E165" i="1"/>
  <c r="M164" i="1"/>
  <c r="P164" i="1" s="1"/>
  <c r="L164" i="1"/>
  <c r="O164" i="1" s="1"/>
  <c r="K164" i="1"/>
  <c r="H164" i="1"/>
  <c r="E164" i="1"/>
  <c r="M163" i="1"/>
  <c r="L163" i="1"/>
  <c r="O163" i="1" s="1"/>
  <c r="K163" i="1"/>
  <c r="H163" i="1"/>
  <c r="E163" i="1"/>
  <c r="M162" i="1"/>
  <c r="L162" i="1"/>
  <c r="O162" i="1" s="1"/>
  <c r="K162" i="1"/>
  <c r="H162" i="1"/>
  <c r="E162" i="1"/>
  <c r="M161" i="1"/>
  <c r="L161" i="1"/>
  <c r="O161" i="1" s="1"/>
  <c r="K161" i="1"/>
  <c r="H161" i="1"/>
  <c r="E161" i="1"/>
  <c r="M160" i="1"/>
  <c r="P160" i="1" s="1"/>
  <c r="L160" i="1"/>
  <c r="O160" i="1" s="1"/>
  <c r="K160" i="1"/>
  <c r="H160" i="1"/>
  <c r="E160" i="1"/>
  <c r="P159" i="1"/>
  <c r="L159" i="1"/>
  <c r="K159" i="1"/>
  <c r="H159" i="1"/>
  <c r="E159" i="1"/>
  <c r="J158" i="1"/>
  <c r="J157" i="1" s="1"/>
  <c r="I158" i="1"/>
  <c r="I157" i="1" s="1"/>
  <c r="G158" i="1"/>
  <c r="G157" i="1" s="1"/>
  <c r="F158" i="1"/>
  <c r="F157" i="1" s="1"/>
  <c r="D158" i="1"/>
  <c r="D157" i="1" s="1"/>
  <c r="C158" i="1"/>
  <c r="C157" i="1" s="1"/>
  <c r="M155" i="1"/>
  <c r="L155" i="1"/>
  <c r="O155" i="1" s="1"/>
  <c r="K155" i="1"/>
  <c r="H155" i="1"/>
  <c r="E155" i="1"/>
  <c r="M154" i="1"/>
  <c r="L154" i="1"/>
  <c r="O154" i="1" s="1"/>
  <c r="K154" i="1"/>
  <c r="H154" i="1"/>
  <c r="E154" i="1"/>
  <c r="M153" i="1"/>
  <c r="L153" i="1"/>
  <c r="K153" i="1"/>
  <c r="H153" i="1"/>
  <c r="E153" i="1"/>
  <c r="M152" i="1"/>
  <c r="L152" i="1"/>
  <c r="O152" i="1" s="1"/>
  <c r="K152" i="1"/>
  <c r="H152" i="1"/>
  <c r="E152" i="1"/>
  <c r="M151" i="1"/>
  <c r="L151" i="1"/>
  <c r="O151" i="1" s="1"/>
  <c r="K151" i="1"/>
  <c r="H151" i="1"/>
  <c r="E151" i="1"/>
  <c r="M150" i="1"/>
  <c r="L150" i="1"/>
  <c r="O150" i="1" s="1"/>
  <c r="K150" i="1"/>
  <c r="H150" i="1"/>
  <c r="E150" i="1"/>
  <c r="M149" i="1"/>
  <c r="L149" i="1"/>
  <c r="K149" i="1"/>
  <c r="H149" i="1"/>
  <c r="E149" i="1"/>
  <c r="M148" i="1"/>
  <c r="L148" i="1"/>
  <c r="O148" i="1" s="1"/>
  <c r="K148" i="1"/>
  <c r="H148" i="1"/>
  <c r="E148" i="1"/>
  <c r="J147" i="1"/>
  <c r="J146" i="1" s="1"/>
  <c r="J145" i="1" s="1"/>
  <c r="I147" i="1"/>
  <c r="I146" i="1" s="1"/>
  <c r="I145" i="1" s="1"/>
  <c r="G147" i="1"/>
  <c r="G146" i="1" s="1"/>
  <c r="G145" i="1" s="1"/>
  <c r="F147" i="1"/>
  <c r="F146" i="1" s="1"/>
  <c r="F145" i="1" s="1"/>
  <c r="D147" i="1"/>
  <c r="D146" i="1" s="1"/>
  <c r="D145" i="1" s="1"/>
  <c r="C147" i="1"/>
  <c r="C146" i="1" s="1"/>
  <c r="C145" i="1" s="1"/>
  <c r="M144" i="1"/>
  <c r="L144" i="1"/>
  <c r="O144" i="1" s="1"/>
  <c r="K144" i="1"/>
  <c r="H144" i="1"/>
  <c r="E144" i="1"/>
  <c r="M143" i="1"/>
  <c r="L143" i="1"/>
  <c r="O143" i="1" s="1"/>
  <c r="K143" i="1"/>
  <c r="H143" i="1"/>
  <c r="E143" i="1"/>
  <c r="M142" i="1"/>
  <c r="L142" i="1"/>
  <c r="O142" i="1" s="1"/>
  <c r="K142" i="1"/>
  <c r="H142" i="1"/>
  <c r="E142" i="1"/>
  <c r="M141" i="1"/>
  <c r="L141" i="1"/>
  <c r="O141" i="1" s="1"/>
  <c r="K141" i="1"/>
  <c r="H141" i="1"/>
  <c r="E141" i="1"/>
  <c r="M140" i="1"/>
  <c r="L140" i="1"/>
  <c r="O140" i="1" s="1"/>
  <c r="K140" i="1"/>
  <c r="H140" i="1"/>
  <c r="E140" i="1"/>
  <c r="M139" i="1"/>
  <c r="L139" i="1"/>
  <c r="O139" i="1" s="1"/>
  <c r="K139" i="1"/>
  <c r="H139" i="1"/>
  <c r="E139" i="1"/>
  <c r="J138" i="1"/>
  <c r="J137" i="1" s="1"/>
  <c r="J136" i="1" s="1"/>
  <c r="I138" i="1"/>
  <c r="I137" i="1" s="1"/>
  <c r="I136" i="1" s="1"/>
  <c r="G138" i="1"/>
  <c r="G137" i="1" s="1"/>
  <c r="G136" i="1" s="1"/>
  <c r="F138" i="1"/>
  <c r="F137" i="1" s="1"/>
  <c r="F136" i="1" s="1"/>
  <c r="D138" i="1"/>
  <c r="D137" i="1" s="1"/>
  <c r="D136" i="1" s="1"/>
  <c r="C138" i="1"/>
  <c r="C137" i="1" s="1"/>
  <c r="C136" i="1" s="1"/>
  <c r="M134" i="1"/>
  <c r="P134" i="1" s="1"/>
  <c r="L134" i="1"/>
  <c r="O134" i="1" s="1"/>
  <c r="K134" i="1"/>
  <c r="H134" i="1"/>
  <c r="E134" i="1"/>
  <c r="M133" i="1"/>
  <c r="L133" i="1"/>
  <c r="O133" i="1" s="1"/>
  <c r="K133" i="1"/>
  <c r="H133" i="1"/>
  <c r="E133" i="1"/>
  <c r="M132" i="1"/>
  <c r="P132" i="1" s="1"/>
  <c r="L132" i="1"/>
  <c r="O132" i="1" s="1"/>
  <c r="K132" i="1"/>
  <c r="H132" i="1"/>
  <c r="E132" i="1"/>
  <c r="M131" i="1"/>
  <c r="P131" i="1" s="1"/>
  <c r="L131" i="1"/>
  <c r="O131" i="1" s="1"/>
  <c r="K131" i="1"/>
  <c r="H131" i="1"/>
  <c r="E131" i="1"/>
  <c r="M130" i="1"/>
  <c r="P130" i="1" s="1"/>
  <c r="L130" i="1"/>
  <c r="O130" i="1" s="1"/>
  <c r="K130" i="1"/>
  <c r="H130" i="1"/>
  <c r="E130" i="1"/>
  <c r="M129" i="1"/>
  <c r="P129" i="1" s="1"/>
  <c r="L129" i="1"/>
  <c r="O129" i="1" s="1"/>
  <c r="K129" i="1"/>
  <c r="H129" i="1"/>
  <c r="E129" i="1"/>
  <c r="M128" i="1"/>
  <c r="P128" i="1" s="1"/>
  <c r="L128" i="1"/>
  <c r="O128" i="1" s="1"/>
  <c r="K128" i="1"/>
  <c r="H128" i="1"/>
  <c r="E128" i="1"/>
  <c r="M127" i="1"/>
  <c r="P127" i="1" s="1"/>
  <c r="L127" i="1"/>
  <c r="K127" i="1"/>
  <c r="H127" i="1"/>
  <c r="E127" i="1"/>
  <c r="J126" i="1"/>
  <c r="I126" i="1"/>
  <c r="G126" i="1"/>
  <c r="F126" i="1"/>
  <c r="D126" i="1"/>
  <c r="C126" i="1"/>
  <c r="M125" i="1"/>
  <c r="L125" i="1"/>
  <c r="O125" i="1" s="1"/>
  <c r="K125" i="1"/>
  <c r="H125" i="1"/>
  <c r="E125" i="1"/>
  <c r="M124" i="1"/>
  <c r="L124" i="1"/>
  <c r="O124" i="1" s="1"/>
  <c r="K124" i="1"/>
  <c r="H124" i="1"/>
  <c r="E124" i="1"/>
  <c r="M123" i="1"/>
  <c r="L123" i="1"/>
  <c r="O123" i="1" s="1"/>
  <c r="K123" i="1"/>
  <c r="H123" i="1"/>
  <c r="E123" i="1"/>
  <c r="M122" i="1"/>
  <c r="L122" i="1"/>
  <c r="K122" i="1"/>
  <c r="H122" i="1"/>
  <c r="E122" i="1"/>
  <c r="M121" i="1"/>
  <c r="L121" i="1"/>
  <c r="O121" i="1" s="1"/>
  <c r="H121" i="1"/>
  <c r="E121" i="1"/>
  <c r="M120" i="1"/>
  <c r="L120" i="1"/>
  <c r="O120" i="1" s="1"/>
  <c r="K120" i="1"/>
  <c r="H120" i="1"/>
  <c r="E120" i="1"/>
  <c r="J119" i="1"/>
  <c r="I119" i="1"/>
  <c r="G119" i="1"/>
  <c r="G118" i="1" s="1"/>
  <c r="G117" i="1" s="1"/>
  <c r="F119" i="1"/>
  <c r="D119" i="1"/>
  <c r="C119" i="1"/>
  <c r="M116" i="1"/>
  <c r="L116" i="1"/>
  <c r="K116" i="1"/>
  <c r="H116" i="1"/>
  <c r="E116" i="1"/>
  <c r="M115" i="1"/>
  <c r="L115" i="1"/>
  <c r="O115" i="1" s="1"/>
  <c r="K115" i="1"/>
  <c r="H115" i="1"/>
  <c r="E115" i="1"/>
  <c r="M114" i="1"/>
  <c r="L114" i="1"/>
  <c r="K114" i="1"/>
  <c r="H114" i="1"/>
  <c r="E114" i="1"/>
  <c r="M113" i="1"/>
  <c r="L113" i="1"/>
  <c r="O113" i="1" s="1"/>
  <c r="K113" i="1"/>
  <c r="H113" i="1"/>
  <c r="E113" i="1"/>
  <c r="J112" i="1"/>
  <c r="I112" i="1"/>
  <c r="G112" i="1"/>
  <c r="F112" i="1"/>
  <c r="D112" i="1"/>
  <c r="C112" i="1"/>
  <c r="M111" i="1"/>
  <c r="L111" i="1"/>
  <c r="K111" i="1"/>
  <c r="H111" i="1"/>
  <c r="E111" i="1"/>
  <c r="M110" i="1"/>
  <c r="L110" i="1"/>
  <c r="O110" i="1" s="1"/>
  <c r="K110" i="1"/>
  <c r="H110" i="1"/>
  <c r="E110" i="1"/>
  <c r="M109" i="1"/>
  <c r="L109" i="1"/>
  <c r="O109" i="1" s="1"/>
  <c r="K109" i="1"/>
  <c r="H109" i="1"/>
  <c r="E109" i="1"/>
  <c r="M108" i="1"/>
  <c r="L108" i="1"/>
  <c r="O108" i="1" s="1"/>
  <c r="K108" i="1"/>
  <c r="H108" i="1"/>
  <c r="E108" i="1"/>
  <c r="M107" i="1"/>
  <c r="L107" i="1"/>
  <c r="K107" i="1"/>
  <c r="H107" i="1"/>
  <c r="E107" i="1"/>
  <c r="J106" i="1"/>
  <c r="I106" i="1"/>
  <c r="G106" i="1"/>
  <c r="F106" i="1"/>
  <c r="D106" i="1"/>
  <c r="C106" i="1"/>
  <c r="M105" i="1"/>
  <c r="L105" i="1"/>
  <c r="O105" i="1" s="1"/>
  <c r="K105" i="1"/>
  <c r="H105" i="1"/>
  <c r="E105" i="1"/>
  <c r="M104" i="1"/>
  <c r="L104" i="1"/>
  <c r="O104" i="1" s="1"/>
  <c r="K104" i="1"/>
  <c r="H104" i="1"/>
  <c r="E104" i="1"/>
  <c r="M103" i="1"/>
  <c r="L103" i="1"/>
  <c r="O103" i="1" s="1"/>
  <c r="K103" i="1"/>
  <c r="H103" i="1"/>
  <c r="E103" i="1"/>
  <c r="J102" i="1"/>
  <c r="I102" i="1"/>
  <c r="G102" i="1"/>
  <c r="F102" i="1"/>
  <c r="D102" i="1"/>
  <c r="C102" i="1"/>
  <c r="M100" i="1"/>
  <c r="L100" i="1"/>
  <c r="K100" i="1"/>
  <c r="H100" i="1"/>
  <c r="E100" i="1"/>
  <c r="M99" i="1"/>
  <c r="L99" i="1"/>
  <c r="O99" i="1" s="1"/>
  <c r="K99" i="1"/>
  <c r="H99" i="1"/>
  <c r="E99" i="1"/>
  <c r="M98" i="1"/>
  <c r="L98" i="1"/>
  <c r="K98" i="1"/>
  <c r="H98" i="1"/>
  <c r="E98" i="1"/>
  <c r="J97" i="1"/>
  <c r="I97" i="1"/>
  <c r="G97" i="1"/>
  <c r="F97" i="1"/>
  <c r="D97" i="1"/>
  <c r="C97" i="1"/>
  <c r="M96" i="1"/>
  <c r="M95" i="1" s="1"/>
  <c r="L96" i="1"/>
  <c r="O96" i="1" s="1"/>
  <c r="K96" i="1"/>
  <c r="K95" i="1" s="1"/>
  <c r="H96" i="1"/>
  <c r="H95" i="1" s="1"/>
  <c r="E96" i="1"/>
  <c r="E95" i="1" s="1"/>
  <c r="J95" i="1"/>
  <c r="I95" i="1"/>
  <c r="G95" i="1"/>
  <c r="F95" i="1"/>
  <c r="D95" i="1"/>
  <c r="C95" i="1"/>
  <c r="M94" i="1"/>
  <c r="L94" i="1"/>
  <c r="O94" i="1" s="1"/>
  <c r="K94" i="1"/>
  <c r="H94" i="1"/>
  <c r="E94" i="1"/>
  <c r="M93" i="1"/>
  <c r="L93" i="1"/>
  <c r="K93" i="1"/>
  <c r="H93" i="1"/>
  <c r="E93" i="1"/>
  <c r="M92" i="1"/>
  <c r="L92" i="1"/>
  <c r="K92" i="1"/>
  <c r="H92" i="1"/>
  <c r="E92" i="1"/>
  <c r="M91" i="1"/>
  <c r="L91" i="1"/>
  <c r="O91" i="1" s="1"/>
  <c r="K91" i="1"/>
  <c r="H91" i="1"/>
  <c r="E91" i="1"/>
  <c r="M90" i="1"/>
  <c r="L90" i="1"/>
  <c r="K90" i="1"/>
  <c r="H90" i="1"/>
  <c r="E90" i="1"/>
  <c r="J89" i="1"/>
  <c r="I89" i="1"/>
  <c r="G89" i="1"/>
  <c r="F89" i="1"/>
  <c r="D89" i="1"/>
  <c r="C89" i="1"/>
  <c r="M88" i="1"/>
  <c r="L88" i="1"/>
  <c r="O88" i="1" s="1"/>
  <c r="K88" i="1"/>
  <c r="K87" i="1" s="1"/>
  <c r="H88" i="1"/>
  <c r="H87" i="1" s="1"/>
  <c r="E88" i="1"/>
  <c r="E87" i="1" s="1"/>
  <c r="J87" i="1"/>
  <c r="I87" i="1"/>
  <c r="G87" i="1"/>
  <c r="F87" i="1"/>
  <c r="D87" i="1"/>
  <c r="C87" i="1"/>
  <c r="M85" i="1"/>
  <c r="L85" i="1"/>
  <c r="O85" i="1" s="1"/>
  <c r="K85" i="1"/>
  <c r="H85" i="1"/>
  <c r="E85" i="1"/>
  <c r="M84" i="1"/>
  <c r="L84" i="1"/>
  <c r="K84" i="1"/>
  <c r="H84" i="1"/>
  <c r="E84" i="1"/>
  <c r="M83" i="1"/>
  <c r="L83" i="1"/>
  <c r="O83" i="1" s="1"/>
  <c r="K83" i="1"/>
  <c r="H83" i="1"/>
  <c r="E83" i="1"/>
  <c r="M82" i="1"/>
  <c r="L82" i="1"/>
  <c r="O82" i="1" s="1"/>
  <c r="K82" i="1"/>
  <c r="H82" i="1"/>
  <c r="E82" i="1"/>
  <c r="M81" i="1"/>
  <c r="L81" i="1"/>
  <c r="O81" i="1" s="1"/>
  <c r="K81" i="1"/>
  <c r="H81" i="1"/>
  <c r="E81" i="1"/>
  <c r="M80" i="1"/>
  <c r="L80" i="1"/>
  <c r="K80" i="1"/>
  <c r="H80" i="1"/>
  <c r="E80" i="1"/>
  <c r="M79" i="1"/>
  <c r="L79" i="1"/>
  <c r="K79" i="1"/>
  <c r="H79" i="1"/>
  <c r="E79" i="1"/>
  <c r="M78" i="1"/>
  <c r="L78" i="1"/>
  <c r="O78" i="1" s="1"/>
  <c r="K78" i="1"/>
  <c r="H78" i="1"/>
  <c r="E78" i="1"/>
  <c r="M77" i="1"/>
  <c r="L77" i="1"/>
  <c r="O77" i="1" s="1"/>
  <c r="K77" i="1"/>
  <c r="H77" i="1"/>
  <c r="E77" i="1"/>
  <c r="M76" i="1"/>
  <c r="L76" i="1"/>
  <c r="O76" i="1" s="1"/>
  <c r="K76" i="1"/>
  <c r="H76" i="1"/>
  <c r="E76" i="1"/>
  <c r="M75" i="1"/>
  <c r="L75" i="1"/>
  <c r="O75" i="1" s="1"/>
  <c r="K75" i="1"/>
  <c r="H75" i="1"/>
  <c r="E75" i="1"/>
  <c r="M74" i="1"/>
  <c r="L74" i="1"/>
  <c r="O74" i="1" s="1"/>
  <c r="K74" i="1"/>
  <c r="H74" i="1"/>
  <c r="E74" i="1"/>
  <c r="J73" i="1"/>
  <c r="I73" i="1"/>
  <c r="G73" i="1"/>
  <c r="F73" i="1"/>
  <c r="D73" i="1"/>
  <c r="C73" i="1"/>
  <c r="M72" i="1"/>
  <c r="M71" i="1" s="1"/>
  <c r="L72" i="1"/>
  <c r="O72" i="1" s="1"/>
  <c r="K72" i="1"/>
  <c r="K71" i="1" s="1"/>
  <c r="H72" i="1"/>
  <c r="H71" i="1" s="1"/>
  <c r="E72" i="1"/>
  <c r="E71" i="1" s="1"/>
  <c r="J71" i="1"/>
  <c r="J70" i="1" s="1"/>
  <c r="I71" i="1"/>
  <c r="G71" i="1"/>
  <c r="F71" i="1"/>
  <c r="D71" i="1"/>
  <c r="C71" i="1"/>
  <c r="M69" i="1"/>
  <c r="K69" i="1"/>
  <c r="I66" i="1"/>
  <c r="H69" i="1"/>
  <c r="E69" i="1"/>
  <c r="M68" i="1"/>
  <c r="L68" i="1"/>
  <c r="O68" i="1" s="1"/>
  <c r="K68" i="1"/>
  <c r="H68" i="1"/>
  <c r="E68" i="1"/>
  <c r="M67" i="1"/>
  <c r="L67" i="1"/>
  <c r="O67" i="1" s="1"/>
  <c r="K67" i="1"/>
  <c r="H67" i="1"/>
  <c r="E67" i="1"/>
  <c r="J66" i="1"/>
  <c r="G66" i="1"/>
  <c r="F66" i="1"/>
  <c r="D66" i="1"/>
  <c r="C66" i="1"/>
  <c r="M65" i="1"/>
  <c r="L65" i="1"/>
  <c r="O65" i="1" s="1"/>
  <c r="K65" i="1"/>
  <c r="K64" i="1" s="1"/>
  <c r="H65" i="1"/>
  <c r="H64" i="1" s="1"/>
  <c r="E65" i="1"/>
  <c r="M64" i="1"/>
  <c r="J64" i="1"/>
  <c r="I64" i="1"/>
  <c r="G64" i="1"/>
  <c r="F64" i="1"/>
  <c r="D64" i="1"/>
  <c r="C64" i="1"/>
  <c r="M63" i="1"/>
  <c r="L63" i="1"/>
  <c r="K63" i="1"/>
  <c r="H63" i="1"/>
  <c r="E63" i="1"/>
  <c r="M62" i="1"/>
  <c r="L62" i="1"/>
  <c r="O62" i="1" s="1"/>
  <c r="K62" i="1"/>
  <c r="H62" i="1"/>
  <c r="E62" i="1"/>
  <c r="J61" i="1"/>
  <c r="I61" i="1"/>
  <c r="G61" i="1"/>
  <c r="F61" i="1"/>
  <c r="D61" i="1"/>
  <c r="C61" i="1"/>
  <c r="M60" i="1"/>
  <c r="M59" i="1" s="1"/>
  <c r="L60" i="1"/>
  <c r="K60" i="1"/>
  <c r="K59" i="1" s="1"/>
  <c r="H60" i="1"/>
  <c r="H59" i="1" s="1"/>
  <c r="E60" i="1"/>
  <c r="E59" i="1" s="1"/>
  <c r="J59" i="1"/>
  <c r="I59" i="1"/>
  <c r="G59" i="1"/>
  <c r="F59" i="1"/>
  <c r="D59" i="1"/>
  <c r="C59" i="1"/>
  <c r="M58" i="1"/>
  <c r="L58" i="1"/>
  <c r="K58" i="1"/>
  <c r="H58" i="1"/>
  <c r="E58" i="1"/>
  <c r="M57" i="1"/>
  <c r="L57" i="1"/>
  <c r="K57" i="1"/>
  <c r="H57" i="1"/>
  <c r="E57" i="1"/>
  <c r="M56" i="1"/>
  <c r="L56" i="1"/>
  <c r="O56" i="1" s="1"/>
  <c r="K56" i="1"/>
  <c r="H56" i="1"/>
  <c r="E56" i="1"/>
  <c r="M55" i="1"/>
  <c r="L55" i="1"/>
  <c r="K55" i="1"/>
  <c r="H55" i="1"/>
  <c r="E55" i="1"/>
  <c r="M54" i="1"/>
  <c r="L54" i="1"/>
  <c r="K54" i="1"/>
  <c r="H54" i="1"/>
  <c r="E54" i="1"/>
  <c r="M53" i="1"/>
  <c r="L53" i="1"/>
  <c r="O53" i="1" s="1"/>
  <c r="K53" i="1"/>
  <c r="H53" i="1"/>
  <c r="E53" i="1"/>
  <c r="M52" i="1"/>
  <c r="L52" i="1"/>
  <c r="O52" i="1" s="1"/>
  <c r="K52" i="1"/>
  <c r="H52" i="1"/>
  <c r="E52" i="1"/>
  <c r="M51" i="1"/>
  <c r="L51" i="1"/>
  <c r="K51" i="1"/>
  <c r="H51" i="1"/>
  <c r="E51" i="1"/>
  <c r="M50" i="1"/>
  <c r="L50" i="1"/>
  <c r="O50" i="1" s="1"/>
  <c r="K50" i="1"/>
  <c r="H50" i="1"/>
  <c r="E50" i="1"/>
  <c r="M49" i="1"/>
  <c r="L49" i="1"/>
  <c r="K49" i="1"/>
  <c r="H49" i="1"/>
  <c r="E49" i="1"/>
  <c r="J48" i="1"/>
  <c r="I48" i="1"/>
  <c r="G48" i="1"/>
  <c r="F48" i="1"/>
  <c r="D48" i="1"/>
  <c r="C48" i="1"/>
  <c r="M47" i="1"/>
  <c r="L47" i="1"/>
  <c r="O47" i="1" s="1"/>
  <c r="K47" i="1"/>
  <c r="K46" i="1" s="1"/>
  <c r="H47" i="1"/>
  <c r="H46" i="1" s="1"/>
  <c r="E47" i="1"/>
  <c r="E46" i="1" s="1"/>
  <c r="J46" i="1"/>
  <c r="I46" i="1"/>
  <c r="G46" i="1"/>
  <c r="F46" i="1"/>
  <c r="D46" i="1"/>
  <c r="C46" i="1"/>
  <c r="M44" i="1"/>
  <c r="P44" i="1" s="1"/>
  <c r="L44" i="1"/>
  <c r="O44" i="1" s="1"/>
  <c r="K44" i="1"/>
  <c r="H44" i="1"/>
  <c r="E44" i="1"/>
  <c r="M43" i="1"/>
  <c r="P43" i="1" s="1"/>
  <c r="L43" i="1"/>
  <c r="O43" i="1" s="1"/>
  <c r="K43" i="1"/>
  <c r="H43" i="1"/>
  <c r="E43" i="1"/>
  <c r="J42" i="1"/>
  <c r="I42" i="1"/>
  <c r="G42" i="1"/>
  <c r="F42" i="1"/>
  <c r="D42" i="1"/>
  <c r="C42" i="1"/>
  <c r="M41" i="1"/>
  <c r="M40" i="1" s="1"/>
  <c r="L41" i="1"/>
  <c r="O41" i="1" s="1"/>
  <c r="K41" i="1"/>
  <c r="K40" i="1" s="1"/>
  <c r="H41" i="1"/>
  <c r="H40" i="1" s="1"/>
  <c r="E41" i="1"/>
  <c r="J40" i="1"/>
  <c r="I40" i="1"/>
  <c r="G40" i="1"/>
  <c r="F40" i="1"/>
  <c r="D40" i="1"/>
  <c r="D39" i="1" s="1"/>
  <c r="C40" i="1"/>
  <c r="M33" i="1"/>
  <c r="M31" i="1" s="1"/>
  <c r="L33" i="1"/>
  <c r="K33" i="1"/>
  <c r="H33" i="1"/>
  <c r="E33" i="1"/>
  <c r="M32" i="1"/>
  <c r="L32" i="1"/>
  <c r="O32" i="1" s="1"/>
  <c r="K32" i="1"/>
  <c r="H32" i="1"/>
  <c r="E32" i="1"/>
  <c r="J31" i="1"/>
  <c r="I31" i="1"/>
  <c r="G31" i="1"/>
  <c r="F31" i="1"/>
  <c r="E31" i="1"/>
  <c r="D31" i="1"/>
  <c r="C31" i="1"/>
  <c r="M30" i="1"/>
  <c r="L30" i="1"/>
  <c r="K30" i="1"/>
  <c r="H30" i="1"/>
  <c r="E30" i="1"/>
  <c r="M29" i="1"/>
  <c r="K29" i="1"/>
  <c r="L29" i="1"/>
  <c r="O29" i="1" s="1"/>
  <c r="H29" i="1"/>
  <c r="E29" i="1"/>
  <c r="M28" i="1"/>
  <c r="L28" i="1"/>
  <c r="O28" i="1" s="1"/>
  <c r="K28" i="1"/>
  <c r="H28" i="1"/>
  <c r="E28" i="1"/>
  <c r="M27" i="1"/>
  <c r="L27" i="1"/>
  <c r="O27" i="1" s="1"/>
  <c r="K27" i="1"/>
  <c r="H27" i="1"/>
  <c r="E27" i="1"/>
  <c r="M26" i="1"/>
  <c r="L26" i="1"/>
  <c r="O26" i="1" s="1"/>
  <c r="H26" i="1"/>
  <c r="E26" i="1"/>
  <c r="M25" i="1"/>
  <c r="L25" i="1"/>
  <c r="O25" i="1" s="1"/>
  <c r="H25" i="1"/>
  <c r="E25" i="1"/>
  <c r="M24" i="1"/>
  <c r="K24" i="1"/>
  <c r="H24" i="1"/>
  <c r="E24" i="1"/>
  <c r="M23" i="1"/>
  <c r="L23" i="1"/>
  <c r="H23" i="1"/>
  <c r="E23" i="1"/>
  <c r="M22" i="1"/>
  <c r="L22" i="1"/>
  <c r="O22" i="1" s="1"/>
  <c r="H22" i="1"/>
  <c r="E22" i="1"/>
  <c r="M21" i="1"/>
  <c r="L21" i="1"/>
  <c r="O21" i="1" s="1"/>
  <c r="H21" i="1"/>
  <c r="E21" i="1"/>
  <c r="M20" i="1"/>
  <c r="K20" i="1"/>
  <c r="H20" i="1"/>
  <c r="E20" i="1"/>
  <c r="M19" i="1"/>
  <c r="L19" i="1"/>
  <c r="O19" i="1" s="1"/>
  <c r="H19" i="1"/>
  <c r="E19" i="1"/>
  <c r="M18" i="1"/>
  <c r="L18" i="1"/>
  <c r="O18" i="1" s="1"/>
  <c r="H18" i="1"/>
  <c r="E18" i="1"/>
  <c r="J17" i="1"/>
  <c r="G17" i="1"/>
  <c r="F17" i="1"/>
  <c r="D17" i="1"/>
  <c r="C17" i="1"/>
  <c r="C14" i="1" s="1"/>
  <c r="O80" i="1" l="1"/>
  <c r="N80" i="1"/>
  <c r="K343" i="1"/>
  <c r="K228" i="1"/>
  <c r="K227" i="1" s="1"/>
  <c r="K226" i="1" s="1"/>
  <c r="G70" i="1"/>
  <c r="N200" i="1"/>
  <c r="Q200" i="1" s="1"/>
  <c r="D337" i="1"/>
  <c r="D348" i="1"/>
  <c r="D347" i="1" s="1"/>
  <c r="N270" i="1"/>
  <c r="K423" i="1"/>
  <c r="C101" i="1"/>
  <c r="N399" i="1"/>
  <c r="D101" i="1"/>
  <c r="L228" i="1"/>
  <c r="O228" i="1" s="1"/>
  <c r="F268" i="1"/>
  <c r="G101" i="1"/>
  <c r="H299" i="1"/>
  <c r="H106" i="1"/>
  <c r="G173" i="1"/>
  <c r="P229" i="1"/>
  <c r="M228" i="1"/>
  <c r="P228" i="1" s="1"/>
  <c r="K390" i="1"/>
  <c r="N205" i="1"/>
  <c r="Q205" i="1" s="1"/>
  <c r="H343" i="1"/>
  <c r="J45" i="1"/>
  <c r="D16" i="1"/>
  <c r="D15" i="1" s="1"/>
  <c r="N168" i="1"/>
  <c r="Q168" i="1" s="1"/>
  <c r="J190" i="1"/>
  <c r="J189" i="1" s="1"/>
  <c r="J188" i="1" s="1"/>
  <c r="F348" i="1"/>
  <c r="F347" i="1" s="1"/>
  <c r="F39" i="1"/>
  <c r="J16" i="1"/>
  <c r="J15" i="1" s="1"/>
  <c r="K428" i="1"/>
  <c r="K422" i="1" s="1"/>
  <c r="N110" i="1"/>
  <c r="Q110" i="1" s="1"/>
  <c r="N183" i="1"/>
  <c r="Q183" i="1" s="1"/>
  <c r="G268" i="1"/>
  <c r="G246" i="1" s="1"/>
  <c r="G245" i="1" s="1"/>
  <c r="N276" i="1"/>
  <c r="Q276" i="1" s="1"/>
  <c r="O324" i="1"/>
  <c r="M326" i="1"/>
  <c r="J422" i="1"/>
  <c r="C348" i="1"/>
  <c r="C347" i="1" s="1"/>
  <c r="M390" i="1"/>
  <c r="H418" i="1"/>
  <c r="D70" i="1"/>
  <c r="F101" i="1"/>
  <c r="N212" i="1"/>
  <c r="Q212" i="1" s="1"/>
  <c r="J268" i="1"/>
  <c r="J246" i="1" s="1"/>
  <c r="J245" i="1" s="1"/>
  <c r="D323" i="1"/>
  <c r="C86" i="1"/>
  <c r="K375" i="1"/>
  <c r="K374" i="1" s="1"/>
  <c r="C488" i="1"/>
  <c r="G39" i="1"/>
  <c r="E474" i="1"/>
  <c r="J408" i="1"/>
  <c r="F70" i="1"/>
  <c r="J378" i="1"/>
  <c r="N471" i="1"/>
  <c r="Q471" i="1" s="1"/>
  <c r="Q270" i="1"/>
  <c r="M461" i="1"/>
  <c r="G488" i="1"/>
  <c r="M502" i="1"/>
  <c r="J323" i="1"/>
  <c r="L71" i="1"/>
  <c r="E423" i="1"/>
  <c r="F426" i="1"/>
  <c r="F422" i="1" s="1"/>
  <c r="M497" i="1"/>
  <c r="D501" i="1"/>
  <c r="L64" i="1"/>
  <c r="O64" i="1" s="1"/>
  <c r="D268" i="1"/>
  <c r="D246" i="1" s="1"/>
  <c r="D245" i="1" s="1"/>
  <c r="C268" i="1"/>
  <c r="N350" i="1"/>
  <c r="Q350" i="1" s="1"/>
  <c r="N430" i="1"/>
  <c r="Q430" i="1" s="1"/>
  <c r="K293" i="1"/>
  <c r="K292" i="1" s="1"/>
  <c r="L388" i="1"/>
  <c r="O388" i="1" s="1"/>
  <c r="I378" i="1"/>
  <c r="N203" i="1"/>
  <c r="Q203" i="1" s="1"/>
  <c r="N152" i="1"/>
  <c r="Q152" i="1" s="1"/>
  <c r="L112" i="1"/>
  <c r="O112" i="1" s="1"/>
  <c r="N516" i="1"/>
  <c r="Q516" i="1" s="1"/>
  <c r="N493" i="1"/>
  <c r="Q493" i="1" s="1"/>
  <c r="N484" i="1"/>
  <c r="Q484" i="1" s="1"/>
  <c r="L395" i="1"/>
  <c r="O395" i="1" s="1"/>
  <c r="F378" i="1"/>
  <c r="N243" i="1"/>
  <c r="Q243" i="1" s="1"/>
  <c r="F173" i="1"/>
  <c r="F156" i="1" s="1"/>
  <c r="F135" i="1" s="1"/>
  <c r="N125" i="1"/>
  <c r="Q125" i="1" s="1"/>
  <c r="K61" i="1"/>
  <c r="N181" i="1"/>
  <c r="Q181" i="1" s="1"/>
  <c r="N121" i="1"/>
  <c r="R121" i="1" s="1"/>
  <c r="G45" i="1"/>
  <c r="H102" i="1"/>
  <c r="J101" i="1"/>
  <c r="C118" i="1"/>
  <c r="C117" i="1" s="1"/>
  <c r="N275" i="1"/>
  <c r="Q275" i="1" s="1"/>
  <c r="G296" i="1"/>
  <c r="K497" i="1"/>
  <c r="I70" i="1"/>
  <c r="F118" i="1"/>
  <c r="F117" i="1" s="1"/>
  <c r="N132" i="1"/>
  <c r="Q132" i="1" s="1"/>
  <c r="L158" i="1"/>
  <c r="O158" i="1" s="1"/>
  <c r="N258" i="1"/>
  <c r="Q258" i="1" s="1"/>
  <c r="N282" i="1"/>
  <c r="Q282" i="1" s="1"/>
  <c r="C464" i="1"/>
  <c r="N523" i="1"/>
  <c r="Q523" i="1" s="1"/>
  <c r="L24" i="1"/>
  <c r="O24" i="1" s="1"/>
  <c r="M48" i="1"/>
  <c r="N85" i="1"/>
  <c r="Q85" i="1" s="1"/>
  <c r="P216" i="1"/>
  <c r="H362" i="1"/>
  <c r="N421" i="1"/>
  <c r="Q421" i="1" s="1"/>
  <c r="D464" i="1"/>
  <c r="N492" i="1"/>
  <c r="Q492" i="1" s="1"/>
  <c r="E102" i="1"/>
  <c r="N332" i="1"/>
  <c r="Q332" i="1" s="1"/>
  <c r="N439" i="1"/>
  <c r="Q439" i="1" s="1"/>
  <c r="K474" i="1"/>
  <c r="G190" i="1"/>
  <c r="G189" i="1" s="1"/>
  <c r="G188" i="1" s="1"/>
  <c r="N294" i="1"/>
  <c r="Q294" i="1" s="1"/>
  <c r="L61" i="1"/>
  <c r="O61" i="1" s="1"/>
  <c r="N109" i="1"/>
  <c r="R109" i="1" s="1"/>
  <c r="N113" i="1"/>
  <c r="Q113" i="1" s="1"/>
  <c r="M119" i="1"/>
  <c r="N162" i="1"/>
  <c r="Q162" i="1" s="1"/>
  <c r="N365" i="1"/>
  <c r="Q365" i="1" s="1"/>
  <c r="K381" i="1"/>
  <c r="E461" i="1"/>
  <c r="E460" i="1" s="1"/>
  <c r="J464" i="1"/>
  <c r="N483" i="1"/>
  <c r="Q483" i="1" s="1"/>
  <c r="F488" i="1"/>
  <c r="N504" i="1"/>
  <c r="Q504" i="1" s="1"/>
  <c r="N239" i="1"/>
  <c r="Q239" i="1" s="1"/>
  <c r="N448" i="1"/>
  <c r="Q448" i="1" s="1"/>
  <c r="K19" i="1"/>
  <c r="G156" i="1"/>
  <c r="G135" i="1" s="1"/>
  <c r="N302" i="1"/>
  <c r="Q302" i="1" s="1"/>
  <c r="Q317" i="1"/>
  <c r="C501" i="1"/>
  <c r="M491" i="1"/>
  <c r="C45" i="1"/>
  <c r="E66" i="1"/>
  <c r="C173" i="1"/>
  <c r="N222" i="1"/>
  <c r="Q222" i="1" s="1"/>
  <c r="C235" i="1"/>
  <c r="K238" i="1"/>
  <c r="K237" i="1" s="1"/>
  <c r="M299" i="1"/>
  <c r="J337" i="1"/>
  <c r="G348" i="1"/>
  <c r="G347" i="1" s="1"/>
  <c r="Q399" i="1"/>
  <c r="K461" i="1"/>
  <c r="K460" i="1" s="1"/>
  <c r="H467" i="1"/>
  <c r="E502" i="1"/>
  <c r="F14" i="1"/>
  <c r="E42" i="1"/>
  <c r="H66" i="1"/>
  <c r="K112" i="1"/>
  <c r="D173" i="1"/>
  <c r="D156" i="1" s="1"/>
  <c r="D135" i="1" s="1"/>
  <c r="R181" i="1"/>
  <c r="F235" i="1"/>
  <c r="F225" i="1" s="1"/>
  <c r="N267" i="1"/>
  <c r="Q267" i="1" s="1"/>
  <c r="L293" i="1"/>
  <c r="O293" i="1" s="1"/>
  <c r="J348" i="1"/>
  <c r="J347" i="1" s="1"/>
  <c r="L390" i="1"/>
  <c r="O390" i="1" s="1"/>
  <c r="M428" i="1"/>
  <c r="H502" i="1"/>
  <c r="H501" i="1" s="1"/>
  <c r="F501" i="1"/>
  <c r="G14" i="1"/>
  <c r="F45" i="1"/>
  <c r="K106" i="1"/>
  <c r="N120" i="1"/>
  <c r="L126" i="1"/>
  <c r="O126" i="1" s="1"/>
  <c r="M167" i="1"/>
  <c r="M166" i="1" s="1"/>
  <c r="H180" i="1"/>
  <c r="N187" i="1"/>
  <c r="Q187" i="1" s="1"/>
  <c r="F296" i="1"/>
  <c r="H338" i="1"/>
  <c r="E375" i="1"/>
  <c r="E374" i="1" s="1"/>
  <c r="G408" i="1"/>
  <c r="I422" i="1"/>
  <c r="F464" i="1"/>
  <c r="J488" i="1"/>
  <c r="K502" i="1"/>
  <c r="K501" i="1" s="1"/>
  <c r="K418" i="1"/>
  <c r="K48" i="1"/>
  <c r="K31" i="1"/>
  <c r="L31" i="1"/>
  <c r="O31" i="1" s="1"/>
  <c r="K97" i="1"/>
  <c r="I86" i="1"/>
  <c r="K299" i="1"/>
  <c r="K296" i="1" s="1"/>
  <c r="N396" i="1"/>
  <c r="Q396" i="1" s="1"/>
  <c r="K314" i="1"/>
  <c r="K313" i="1" s="1"/>
  <c r="K281" i="1"/>
  <c r="I268" i="1"/>
  <c r="I246" i="1" s="1"/>
  <c r="I245" i="1" s="1"/>
  <c r="N278" i="1"/>
  <c r="Q278" i="1" s="1"/>
  <c r="N242" i="1"/>
  <c r="Q242" i="1" s="1"/>
  <c r="I225" i="1"/>
  <c r="I39" i="1"/>
  <c r="N131" i="1"/>
  <c r="Q131" i="1" s="1"/>
  <c r="N197" i="1"/>
  <c r="O197" i="1"/>
  <c r="N23" i="1"/>
  <c r="Q23" i="1" s="1"/>
  <c r="O23" i="1"/>
  <c r="N90" i="1"/>
  <c r="Q90" i="1" s="1"/>
  <c r="O90" i="1"/>
  <c r="K147" i="1"/>
  <c r="K146" i="1" s="1"/>
  <c r="K145" i="1" s="1"/>
  <c r="N232" i="1"/>
  <c r="Q232" i="1" s="1"/>
  <c r="O232" i="1"/>
  <c r="C246" i="1"/>
  <c r="C245" i="1" s="1"/>
  <c r="I296" i="1"/>
  <c r="N301" i="1"/>
  <c r="Q301" i="1" s="1"/>
  <c r="O301" i="1"/>
  <c r="E17" i="1"/>
  <c r="D45" i="1"/>
  <c r="R113" i="1"/>
  <c r="N122" i="1"/>
  <c r="Q122" i="1" s="1"/>
  <c r="O122" i="1"/>
  <c r="N128" i="1"/>
  <c r="Q128" i="1" s="1"/>
  <c r="H138" i="1"/>
  <c r="H137" i="1" s="1"/>
  <c r="H136" i="1" s="1"/>
  <c r="P221" i="1"/>
  <c r="N272" i="1"/>
  <c r="Q272" i="1" s="1"/>
  <c r="H281" i="1"/>
  <c r="H293" i="1"/>
  <c r="H292" i="1" s="1"/>
  <c r="N318" i="1"/>
  <c r="Q318" i="1" s="1"/>
  <c r="O318" i="1"/>
  <c r="N320" i="1"/>
  <c r="Q320" i="1" s="1"/>
  <c r="H326" i="1"/>
  <c r="N356" i="1"/>
  <c r="Q356" i="1" s="1"/>
  <c r="N363" i="1"/>
  <c r="Q363" i="1" s="1"/>
  <c r="H428" i="1"/>
  <c r="N463" i="1"/>
  <c r="Q463" i="1" s="1"/>
  <c r="H466" i="1"/>
  <c r="H465" i="1" s="1"/>
  <c r="I17" i="1"/>
  <c r="I16" i="1" s="1"/>
  <c r="I15" i="1" s="1"/>
  <c r="N54" i="1"/>
  <c r="Q54" i="1" s="1"/>
  <c r="O54" i="1"/>
  <c r="N74" i="1"/>
  <c r="Q74" i="1" s="1"/>
  <c r="L73" i="1"/>
  <c r="O73" i="1" s="1"/>
  <c r="O79" i="1"/>
  <c r="N93" i="1"/>
  <c r="Q93" i="1" s="1"/>
  <c r="O93" i="1"/>
  <c r="I101" i="1"/>
  <c r="K138" i="1"/>
  <c r="K137" i="1" s="1"/>
  <c r="K136" i="1" s="1"/>
  <c r="N148" i="1"/>
  <c r="Q148" i="1" s="1"/>
  <c r="N150" i="1"/>
  <c r="Q150" i="1" s="1"/>
  <c r="N165" i="1"/>
  <c r="Q165" i="1" s="1"/>
  <c r="O165" i="1"/>
  <c r="K174" i="1"/>
  <c r="N177" i="1"/>
  <c r="Q177" i="1" s="1"/>
  <c r="O177" i="1"/>
  <c r="N194" i="1"/>
  <c r="Q194" i="1" s="1"/>
  <c r="N208" i="1"/>
  <c r="Q208" i="1" s="1"/>
  <c r="N210" i="1"/>
  <c r="Q210" i="1" s="1"/>
  <c r="G235" i="1"/>
  <c r="G225" i="1" s="1"/>
  <c r="N261" i="1"/>
  <c r="Q261" i="1" s="1"/>
  <c r="C323" i="1"/>
  <c r="L331" i="1"/>
  <c r="O331" i="1" s="1"/>
  <c r="C337" i="1"/>
  <c r="N382" i="1"/>
  <c r="Q382" i="1" s="1"/>
  <c r="N387" i="1"/>
  <c r="Q387" i="1" s="1"/>
  <c r="O387" i="1"/>
  <c r="N394" i="1"/>
  <c r="R394" i="1" s="1"/>
  <c r="O394" i="1"/>
  <c r="N424" i="1"/>
  <c r="Q424" i="1" s="1"/>
  <c r="O424" i="1"/>
  <c r="K467" i="1"/>
  <c r="M509" i="1"/>
  <c r="M508" i="1" s="1"/>
  <c r="N437" i="1"/>
  <c r="Q437" i="1" s="1"/>
  <c r="O437" i="1"/>
  <c r="N512" i="1"/>
  <c r="O512" i="1"/>
  <c r="N30" i="1"/>
  <c r="Q30" i="1" s="1"/>
  <c r="O30" i="1"/>
  <c r="E40" i="1"/>
  <c r="H48" i="1"/>
  <c r="N143" i="1"/>
  <c r="Q143" i="1" s="1"/>
  <c r="K197" i="1"/>
  <c r="N206" i="1"/>
  <c r="Q206" i="1" s="1"/>
  <c r="P206" i="1"/>
  <c r="N283" i="1"/>
  <c r="O283" i="1"/>
  <c r="N295" i="1"/>
  <c r="R295" i="1" s="1"/>
  <c r="O295" i="1"/>
  <c r="L307" i="1"/>
  <c r="O307" i="1" s="1"/>
  <c r="N325" i="1"/>
  <c r="R325" i="1" s="1"/>
  <c r="O325" i="1"/>
  <c r="N335" i="1"/>
  <c r="Q335" i="1" s="1"/>
  <c r="C378" i="1"/>
  <c r="N402" i="1"/>
  <c r="Q402" i="1" s="1"/>
  <c r="L435" i="1"/>
  <c r="O435" i="1" s="1"/>
  <c r="L466" i="1"/>
  <c r="O466" i="1" s="1"/>
  <c r="L482" i="1"/>
  <c r="O482" i="1" s="1"/>
  <c r="E482" i="1"/>
  <c r="N498" i="1"/>
  <c r="Q498" i="1" s="1"/>
  <c r="N510" i="1"/>
  <c r="Q510" i="1" s="1"/>
  <c r="N49" i="1"/>
  <c r="Q49" i="1" s="1"/>
  <c r="O49" i="1"/>
  <c r="D14" i="1"/>
  <c r="L20" i="1"/>
  <c r="O20" i="1" s="1"/>
  <c r="N41" i="1"/>
  <c r="R41" i="1" s="1"/>
  <c r="H61" i="1"/>
  <c r="H73" i="1"/>
  <c r="H70" i="1" s="1"/>
  <c r="N84" i="1"/>
  <c r="Q84" i="1" s="1"/>
  <c r="O84" i="1"/>
  <c r="J86" i="1"/>
  <c r="N111" i="1"/>
  <c r="Q111" i="1" s="1"/>
  <c r="O111" i="1"/>
  <c r="Q120" i="1"/>
  <c r="H119" i="1"/>
  <c r="N153" i="1"/>
  <c r="Q153" i="1" s="1"/>
  <c r="O153" i="1"/>
  <c r="H167" i="1"/>
  <c r="H166" i="1" s="1"/>
  <c r="N352" i="1"/>
  <c r="Q352" i="1" s="1"/>
  <c r="L372" i="1"/>
  <c r="E411" i="1"/>
  <c r="C422" i="1"/>
  <c r="N451" i="1"/>
  <c r="Q451" i="1" s="1"/>
  <c r="I488" i="1"/>
  <c r="N517" i="1"/>
  <c r="Q517" i="1" s="1"/>
  <c r="N252" i="1"/>
  <c r="Q252" i="1" s="1"/>
  <c r="O252" i="1"/>
  <c r="N340" i="1"/>
  <c r="Q340" i="1" s="1"/>
  <c r="O340" i="1"/>
  <c r="J14" i="1"/>
  <c r="K23" i="1"/>
  <c r="C39" i="1"/>
  <c r="H42" i="1"/>
  <c r="H39" i="1" s="1"/>
  <c r="N57" i="1"/>
  <c r="Q57" i="1" s="1"/>
  <c r="O57" i="1"/>
  <c r="N139" i="1"/>
  <c r="Q139" i="1" s="1"/>
  <c r="F190" i="1"/>
  <c r="F189" i="1" s="1"/>
  <c r="F188" i="1" s="1"/>
  <c r="N217" i="1"/>
  <c r="Q217" i="1" s="1"/>
  <c r="K220" i="1"/>
  <c r="I236" i="1"/>
  <c r="K253" i="1"/>
  <c r="K248" i="1" s="1"/>
  <c r="K247" i="1" s="1"/>
  <c r="M269" i="1"/>
  <c r="P269" i="1" s="1"/>
  <c r="P279" i="1"/>
  <c r="F337" i="1"/>
  <c r="N366" i="1"/>
  <c r="Q366" i="1" s="1"/>
  <c r="O366" i="1"/>
  <c r="H423" i="1"/>
  <c r="N438" i="1"/>
  <c r="O438" i="1"/>
  <c r="N32" i="1"/>
  <c r="Q32" i="1" s="1"/>
  <c r="K42" i="1"/>
  <c r="K39" i="1" s="1"/>
  <c r="I45" i="1"/>
  <c r="N63" i="1"/>
  <c r="Q63" i="1" s="1"/>
  <c r="O63" i="1"/>
  <c r="H97" i="1"/>
  <c r="N100" i="1"/>
  <c r="Q100" i="1" s="1"/>
  <c r="O100" i="1"/>
  <c r="K102" i="1"/>
  <c r="N107" i="1"/>
  <c r="Q107" i="1" s="1"/>
  <c r="O107" i="1"/>
  <c r="N215" i="1"/>
  <c r="N233" i="1"/>
  <c r="Q233" i="1" s="1"/>
  <c r="H248" i="1"/>
  <c r="H247" i="1" s="1"/>
  <c r="N255" i="1"/>
  <c r="Q255" i="1" s="1"/>
  <c r="N264" i="1"/>
  <c r="Q264" i="1" s="1"/>
  <c r="L269" i="1"/>
  <c r="O269" i="1" s="1"/>
  <c r="O271" i="1"/>
  <c r="N286" i="1"/>
  <c r="Q286" i="1" s="1"/>
  <c r="O286" i="1"/>
  <c r="D296" i="1"/>
  <c r="D288" i="1" s="1"/>
  <c r="D287" i="1" s="1"/>
  <c r="K333" i="1"/>
  <c r="K338" i="1"/>
  <c r="G337" i="1"/>
  <c r="H375" i="1"/>
  <c r="H374" i="1" s="1"/>
  <c r="N389" i="1"/>
  <c r="Q389" i="1" s="1"/>
  <c r="E398" i="1"/>
  <c r="K482" i="1"/>
  <c r="K481" i="1" s="1"/>
  <c r="N485" i="1"/>
  <c r="Q485" i="1" s="1"/>
  <c r="O485" i="1"/>
  <c r="L489" i="1"/>
  <c r="O489" i="1" s="1"/>
  <c r="L491" i="1"/>
  <c r="O491" i="1" s="1"/>
  <c r="E491" i="1"/>
  <c r="C16" i="1"/>
  <c r="C15" i="1" s="1"/>
  <c r="M17" i="1"/>
  <c r="N55" i="1"/>
  <c r="Q55" i="1" s="1"/>
  <c r="O55" i="1"/>
  <c r="H89" i="1"/>
  <c r="N127" i="1"/>
  <c r="Q127" i="1" s="1"/>
  <c r="L147" i="1"/>
  <c r="O149" i="1"/>
  <c r="N159" i="1"/>
  <c r="Q159" i="1" s="1"/>
  <c r="O159" i="1"/>
  <c r="H158" i="1"/>
  <c r="H157" i="1" s="1"/>
  <c r="H237" i="1"/>
  <c r="N273" i="1"/>
  <c r="Q273" i="1" s="1"/>
  <c r="N391" i="1"/>
  <c r="Q391" i="1" s="1"/>
  <c r="O391" i="1"/>
  <c r="H398" i="1"/>
  <c r="H397" i="1" s="1"/>
  <c r="K398" i="1"/>
  <c r="K397" i="1" s="1"/>
  <c r="N403" i="1"/>
  <c r="Q403" i="1" s="1"/>
  <c r="O403" i="1"/>
  <c r="N412" i="1"/>
  <c r="Q412" i="1" s="1"/>
  <c r="O412" i="1"/>
  <c r="G422" i="1"/>
  <c r="L423" i="1"/>
  <c r="O423" i="1" s="1"/>
  <c r="O425" i="1"/>
  <c r="L426" i="1"/>
  <c r="O426" i="1" s="1"/>
  <c r="O427" i="1"/>
  <c r="G464" i="1"/>
  <c r="H474" i="1"/>
  <c r="H491" i="1"/>
  <c r="N522" i="1"/>
  <c r="Q522" i="1" s="1"/>
  <c r="H31" i="1"/>
  <c r="L46" i="1"/>
  <c r="O46" i="1" s="1"/>
  <c r="O71" i="1"/>
  <c r="N98" i="1"/>
  <c r="Q98" i="1" s="1"/>
  <c r="O98" i="1"/>
  <c r="N116" i="1"/>
  <c r="Q116" i="1" s="1"/>
  <c r="O116" i="1"/>
  <c r="I118" i="1"/>
  <c r="I117" i="1" s="1"/>
  <c r="D118" i="1"/>
  <c r="D117" i="1" s="1"/>
  <c r="C156" i="1"/>
  <c r="C135" i="1" s="1"/>
  <c r="J173" i="1"/>
  <c r="J156" i="1" s="1"/>
  <c r="J135" i="1" s="1"/>
  <c r="L281" i="1"/>
  <c r="O281" i="1" s="1"/>
  <c r="O284" i="1"/>
  <c r="M338" i="1"/>
  <c r="N360" i="1"/>
  <c r="Q360" i="1" s="1"/>
  <c r="E381" i="1"/>
  <c r="E378" i="1" s="1"/>
  <c r="N445" i="1"/>
  <c r="Q445" i="1" s="1"/>
  <c r="M482" i="1"/>
  <c r="N499" i="1"/>
  <c r="Q499" i="1" s="1"/>
  <c r="G501" i="1"/>
  <c r="I509" i="1"/>
  <c r="I508" i="1" s="1"/>
  <c r="I507" i="1" s="1"/>
  <c r="N511" i="1"/>
  <c r="Q511" i="1" s="1"/>
  <c r="N518" i="1"/>
  <c r="Q518" i="1" s="1"/>
  <c r="O518" i="1"/>
  <c r="N500" i="1"/>
  <c r="Q500" i="1" s="1"/>
  <c r="O500" i="1"/>
  <c r="H17" i="1"/>
  <c r="L40" i="1"/>
  <c r="O40" i="1" s="1"/>
  <c r="N44" i="1"/>
  <c r="Q44" i="1" s="1"/>
  <c r="E73" i="1"/>
  <c r="E70" i="1" s="1"/>
  <c r="Q80" i="1"/>
  <c r="N92" i="1"/>
  <c r="Q92" i="1" s="1"/>
  <c r="O92" i="1"/>
  <c r="N94" i="1"/>
  <c r="J118" i="1"/>
  <c r="J117" i="1" s="1"/>
  <c r="H126" i="1"/>
  <c r="L180" i="1"/>
  <c r="O180" i="1" s="1"/>
  <c r="N196" i="1"/>
  <c r="Q196" i="1" s="1"/>
  <c r="O196" i="1"/>
  <c r="H213" i="1"/>
  <c r="N280" i="1"/>
  <c r="O280" i="1"/>
  <c r="L290" i="1"/>
  <c r="I323" i="1"/>
  <c r="H381" i="1"/>
  <c r="L393" i="1"/>
  <c r="O393" i="1" s="1"/>
  <c r="C408" i="1"/>
  <c r="M467" i="1"/>
  <c r="K491" i="1"/>
  <c r="N494" i="1"/>
  <c r="O494" i="1"/>
  <c r="L495" i="1"/>
  <c r="O495" i="1" s="1"/>
  <c r="L497" i="1"/>
  <c r="O497" i="1" s="1"/>
  <c r="E497" i="1"/>
  <c r="E509" i="1"/>
  <c r="E508" i="1" s="1"/>
  <c r="N60" i="1"/>
  <c r="Q60" i="1" s="1"/>
  <c r="O60" i="1"/>
  <c r="N444" i="1"/>
  <c r="O444" i="1"/>
  <c r="M501" i="1"/>
  <c r="N33" i="1"/>
  <c r="Q33" i="1" s="1"/>
  <c r="O33" i="1"/>
  <c r="J39" i="1"/>
  <c r="N51" i="1"/>
  <c r="Q51" i="1" s="1"/>
  <c r="O51" i="1"/>
  <c r="N53" i="1"/>
  <c r="Q53" i="1" s="1"/>
  <c r="N58" i="1"/>
  <c r="Q58" i="1" s="1"/>
  <c r="O58" i="1"/>
  <c r="E61" i="1"/>
  <c r="N65" i="1"/>
  <c r="Q65" i="1" s="1"/>
  <c r="N114" i="1"/>
  <c r="Q114" i="1" s="1"/>
  <c r="O114" i="1"/>
  <c r="K126" i="1"/>
  <c r="N171" i="1"/>
  <c r="Q171" i="1" s="1"/>
  <c r="O171" i="1"/>
  <c r="N176" i="1"/>
  <c r="Q176" i="1" s="1"/>
  <c r="K196" i="1"/>
  <c r="C225" i="1"/>
  <c r="N234" i="1"/>
  <c r="Q234" i="1" s="1"/>
  <c r="O234" i="1"/>
  <c r="N249" i="1"/>
  <c r="Q249" i="1" s="1"/>
  <c r="H296" i="1"/>
  <c r="N303" i="1"/>
  <c r="Q303" i="1" s="1"/>
  <c r="O303" i="1"/>
  <c r="E333" i="1"/>
  <c r="N373" i="1"/>
  <c r="D408" i="1"/>
  <c r="H411" i="1"/>
  <c r="N427" i="1"/>
  <c r="R427" i="1" s="1"/>
  <c r="E467" i="1"/>
  <c r="D488" i="1"/>
  <c r="H497" i="1"/>
  <c r="I501" i="1"/>
  <c r="K326" i="1"/>
  <c r="N329" i="1"/>
  <c r="Q329" i="1" s="1"/>
  <c r="I337" i="1"/>
  <c r="K435" i="1"/>
  <c r="K434" i="1" s="1"/>
  <c r="K433" i="1" s="1"/>
  <c r="K411" i="1"/>
  <c r="I408" i="1"/>
  <c r="N384" i="1"/>
  <c r="Q384" i="1" s="1"/>
  <c r="L381" i="1"/>
  <c r="O381" i="1" s="1"/>
  <c r="L509" i="1"/>
  <c r="O509" i="1" s="1"/>
  <c r="K362" i="1"/>
  <c r="I464" i="1"/>
  <c r="N29" i="1"/>
  <c r="Q29" i="1" s="1"/>
  <c r="N19" i="1"/>
  <c r="Q19" i="1" s="1"/>
  <c r="N21" i="1"/>
  <c r="Q21" i="1" s="1"/>
  <c r="N18" i="1"/>
  <c r="Q18" i="1" s="1"/>
  <c r="N25" i="1"/>
  <c r="Q25" i="1" s="1"/>
  <c r="M16" i="1"/>
  <c r="M14" i="1"/>
  <c r="N26" i="1"/>
  <c r="Q26" i="1" s="1"/>
  <c r="E14" i="1"/>
  <c r="E16" i="1"/>
  <c r="N22" i="1"/>
  <c r="Q22" i="1" s="1"/>
  <c r="R131" i="1"/>
  <c r="N202" i="1"/>
  <c r="Q202" i="1" s="1"/>
  <c r="K18" i="1"/>
  <c r="N67" i="1"/>
  <c r="L69" i="1"/>
  <c r="O69" i="1" s="1"/>
  <c r="C70" i="1"/>
  <c r="N77" i="1"/>
  <c r="Q77" i="1" s="1"/>
  <c r="F86" i="1"/>
  <c r="N105" i="1"/>
  <c r="Q105" i="1" s="1"/>
  <c r="M106" i="1"/>
  <c r="M112" i="1"/>
  <c r="N367" i="1"/>
  <c r="Q367" i="1" s="1"/>
  <c r="E64" i="1"/>
  <c r="G86" i="1"/>
  <c r="G38" i="1" s="1"/>
  <c r="G37" i="1" s="1"/>
  <c r="G36" i="1" s="1"/>
  <c r="M87" i="1"/>
  <c r="M102" i="1"/>
  <c r="H112" i="1"/>
  <c r="E138" i="1"/>
  <c r="H147" i="1"/>
  <c r="H146" i="1" s="1"/>
  <c r="H145" i="1" s="1"/>
  <c r="N224" i="1"/>
  <c r="Q224" i="1" s="1"/>
  <c r="E106" i="1"/>
  <c r="E331" i="1"/>
  <c r="K66" i="1"/>
  <c r="N79" i="1"/>
  <c r="Q79" i="1" s="1"/>
  <c r="M89" i="1"/>
  <c r="L97" i="1"/>
  <c r="O97" i="1" s="1"/>
  <c r="N99" i="1"/>
  <c r="Q99" i="1" s="1"/>
  <c r="N28" i="1"/>
  <c r="Q28" i="1" s="1"/>
  <c r="E39" i="1"/>
  <c r="E48" i="1"/>
  <c r="L42" i="1"/>
  <c r="O42" i="1" s="1"/>
  <c r="N43" i="1"/>
  <c r="Q43" i="1" s="1"/>
  <c r="N52" i="1"/>
  <c r="Q52" i="1" s="1"/>
  <c r="K89" i="1"/>
  <c r="N96" i="1"/>
  <c r="L95" i="1"/>
  <c r="O95" i="1" s="1"/>
  <c r="M97" i="1"/>
  <c r="N172" i="1"/>
  <c r="Q172" i="1" s="1"/>
  <c r="E180" i="1"/>
  <c r="N211" i="1"/>
  <c r="Q211" i="1" s="1"/>
  <c r="F16" i="1"/>
  <c r="F15" i="1" s="1"/>
  <c r="K26" i="1"/>
  <c r="M42" i="1"/>
  <c r="P42" i="1" s="1"/>
  <c r="E89" i="1"/>
  <c r="N142" i="1"/>
  <c r="Q142" i="1" s="1"/>
  <c r="N151" i="1"/>
  <c r="Q151" i="1" s="1"/>
  <c r="L199" i="1"/>
  <c r="O199" i="1" s="1"/>
  <c r="K199" i="1"/>
  <c r="N219" i="1"/>
  <c r="Q219" i="1" s="1"/>
  <c r="N230" i="1"/>
  <c r="Q230" i="1" s="1"/>
  <c r="G16" i="1"/>
  <c r="G15" i="1" s="1"/>
  <c r="K25" i="1"/>
  <c r="N27" i="1"/>
  <c r="Q27" i="1" s="1"/>
  <c r="L59" i="1"/>
  <c r="O59" i="1" s="1"/>
  <c r="N68" i="1"/>
  <c r="Q68" i="1" s="1"/>
  <c r="M73" i="1"/>
  <c r="N78" i="1"/>
  <c r="Q78" i="1" s="1"/>
  <c r="E97" i="1"/>
  <c r="N104" i="1"/>
  <c r="Q104" i="1" s="1"/>
  <c r="E112" i="1"/>
  <c r="K119" i="1"/>
  <c r="N155" i="1"/>
  <c r="Q155" i="1" s="1"/>
  <c r="N221" i="1"/>
  <c r="Q221" i="1" s="1"/>
  <c r="L106" i="1"/>
  <c r="O106" i="1" s="1"/>
  <c r="N108" i="1"/>
  <c r="Q108" i="1" s="1"/>
  <c r="K22" i="1"/>
  <c r="N47" i="1"/>
  <c r="N50" i="1"/>
  <c r="Q50" i="1" s="1"/>
  <c r="N56" i="1"/>
  <c r="Q56" i="1" s="1"/>
  <c r="N62" i="1"/>
  <c r="Q62" i="1" s="1"/>
  <c r="M46" i="1"/>
  <c r="M61" i="1"/>
  <c r="K73" i="1"/>
  <c r="K70" i="1" s="1"/>
  <c r="N83" i="1"/>
  <c r="Q83" i="1" s="1"/>
  <c r="R120" i="1"/>
  <c r="L138" i="1"/>
  <c r="O138" i="1" s="1"/>
  <c r="N141" i="1"/>
  <c r="Q141" i="1" s="1"/>
  <c r="N169" i="1"/>
  <c r="Q169" i="1" s="1"/>
  <c r="L167" i="1"/>
  <c r="O167" i="1" s="1"/>
  <c r="N186" i="1"/>
  <c r="Q186" i="1" s="1"/>
  <c r="J235" i="1"/>
  <c r="J225" i="1" s="1"/>
  <c r="J236" i="1"/>
  <c r="L248" i="1"/>
  <c r="O248" i="1" s="1"/>
  <c r="N250" i="1"/>
  <c r="Q250" i="1" s="1"/>
  <c r="K21" i="1"/>
  <c r="L48" i="1"/>
  <c r="O48" i="1" s="1"/>
  <c r="D86" i="1"/>
  <c r="D38" i="1" s="1"/>
  <c r="D37" i="1" s="1"/>
  <c r="N124" i="1"/>
  <c r="Q124" i="1" s="1"/>
  <c r="E126" i="1"/>
  <c r="E167" i="1"/>
  <c r="N179" i="1"/>
  <c r="Q179" i="1" s="1"/>
  <c r="H191" i="1"/>
  <c r="E248" i="1"/>
  <c r="L119" i="1"/>
  <c r="O119" i="1" s="1"/>
  <c r="M158" i="1"/>
  <c r="P158" i="1" s="1"/>
  <c r="N214" i="1"/>
  <c r="E228" i="1"/>
  <c r="N256" i="1"/>
  <c r="Q256" i="1" s="1"/>
  <c r="H269" i="1"/>
  <c r="K167" i="1"/>
  <c r="K166" i="1" s="1"/>
  <c r="E191" i="1"/>
  <c r="E216" i="1"/>
  <c r="E213" i="1" s="1"/>
  <c r="D213" i="1"/>
  <c r="D190" i="1" s="1"/>
  <c r="D189" i="1" s="1"/>
  <c r="D188" i="1" s="1"/>
  <c r="N298" i="1"/>
  <c r="Q298" i="1" s="1"/>
  <c r="L297" i="1"/>
  <c r="O297" i="1" s="1"/>
  <c r="N377" i="1"/>
  <c r="Q377" i="1" s="1"/>
  <c r="N130" i="1"/>
  <c r="E147" i="1"/>
  <c r="N161" i="1"/>
  <c r="Q161" i="1" s="1"/>
  <c r="N164" i="1"/>
  <c r="Q164" i="1" s="1"/>
  <c r="N193" i="1"/>
  <c r="Q193" i="1" s="1"/>
  <c r="I191" i="1"/>
  <c r="L195" i="1"/>
  <c r="K195" i="1"/>
  <c r="N220" i="1"/>
  <c r="Q220" i="1" s="1"/>
  <c r="N262" i="1"/>
  <c r="Q262" i="1" s="1"/>
  <c r="N123" i="1"/>
  <c r="Q123" i="1" s="1"/>
  <c r="N134" i="1"/>
  <c r="Q134" i="1" s="1"/>
  <c r="N175" i="1"/>
  <c r="Q175" i="1" s="1"/>
  <c r="L174" i="1"/>
  <c r="O174" i="1" s="1"/>
  <c r="N204" i="1"/>
  <c r="Q204" i="1" s="1"/>
  <c r="R205" i="1"/>
  <c r="N229" i="1"/>
  <c r="N346" i="1"/>
  <c r="Q346" i="1" s="1"/>
  <c r="M66" i="1"/>
  <c r="N76" i="1"/>
  <c r="Q76" i="1" s="1"/>
  <c r="N82" i="1"/>
  <c r="Q82" i="1" s="1"/>
  <c r="L87" i="1"/>
  <c r="O87" i="1" s="1"/>
  <c r="N88" i="1"/>
  <c r="Q88" i="1" s="1"/>
  <c r="N91" i="1"/>
  <c r="L102" i="1"/>
  <c r="O102" i="1" s="1"/>
  <c r="N103" i="1"/>
  <c r="Q103" i="1" s="1"/>
  <c r="N115" i="1"/>
  <c r="Q115" i="1" s="1"/>
  <c r="N129" i="1"/>
  <c r="Q129" i="1" s="1"/>
  <c r="N140" i="1"/>
  <c r="Q140" i="1" s="1"/>
  <c r="N154" i="1"/>
  <c r="Q154" i="1" s="1"/>
  <c r="E158" i="1"/>
  <c r="N163" i="1"/>
  <c r="Q163" i="1" s="1"/>
  <c r="M174" i="1"/>
  <c r="E174" i="1"/>
  <c r="N182" i="1"/>
  <c r="Q182" i="1" s="1"/>
  <c r="N185" i="1"/>
  <c r="Q185" i="1" s="1"/>
  <c r="N192" i="1"/>
  <c r="Q192" i="1" s="1"/>
  <c r="R200" i="1"/>
  <c r="N207" i="1"/>
  <c r="Q207" i="1" s="1"/>
  <c r="N216" i="1"/>
  <c r="K219" i="1"/>
  <c r="N231" i="1"/>
  <c r="Q231" i="1" s="1"/>
  <c r="N251" i="1"/>
  <c r="Q251" i="1" s="1"/>
  <c r="L309" i="1"/>
  <c r="O309" i="1" s="1"/>
  <c r="N310" i="1"/>
  <c r="Q310" i="1" s="1"/>
  <c r="M343" i="1"/>
  <c r="M337" i="1" s="1"/>
  <c r="N344" i="1"/>
  <c r="Q344" i="1" s="1"/>
  <c r="N144" i="1"/>
  <c r="Q144" i="1" s="1"/>
  <c r="N149" i="1"/>
  <c r="Q149" i="1" s="1"/>
  <c r="N160" i="1"/>
  <c r="Q160" i="1" s="1"/>
  <c r="I173" i="1"/>
  <c r="I156" i="1" s="1"/>
  <c r="I135" i="1" s="1"/>
  <c r="N178" i="1"/>
  <c r="Q178" i="1" s="1"/>
  <c r="K180" i="1"/>
  <c r="N201" i="1"/>
  <c r="Q201" i="1" s="1"/>
  <c r="M213" i="1"/>
  <c r="N253" i="1"/>
  <c r="Q253" i="1" s="1"/>
  <c r="M333" i="1"/>
  <c r="N72" i="1"/>
  <c r="N75" i="1"/>
  <c r="N81" i="1"/>
  <c r="Q81" i="1" s="1"/>
  <c r="L89" i="1"/>
  <c r="O89" i="1" s="1"/>
  <c r="E119" i="1"/>
  <c r="N133" i="1"/>
  <c r="Q133" i="1" s="1"/>
  <c r="M138" i="1"/>
  <c r="K158" i="1"/>
  <c r="K157" i="1" s="1"/>
  <c r="N184" i="1"/>
  <c r="N198" i="1"/>
  <c r="Q198" i="1" s="1"/>
  <c r="I213" i="1"/>
  <c r="L218" i="1"/>
  <c r="O218" i="1" s="1"/>
  <c r="D235" i="1"/>
  <c r="D225" i="1" s="1"/>
  <c r="D236" i="1"/>
  <c r="N240" i="1"/>
  <c r="Q240" i="1" s="1"/>
  <c r="L237" i="1"/>
  <c r="O237" i="1" s="1"/>
  <c r="N257" i="1"/>
  <c r="Q257" i="1" s="1"/>
  <c r="M147" i="1"/>
  <c r="N209" i="1"/>
  <c r="Q209" i="1" s="1"/>
  <c r="E237" i="1"/>
  <c r="N263" i="1"/>
  <c r="Q263" i="1" s="1"/>
  <c r="M126" i="1"/>
  <c r="P126" i="1" s="1"/>
  <c r="N170" i="1"/>
  <c r="Q170" i="1" s="1"/>
  <c r="H174" i="1"/>
  <c r="M191" i="1"/>
  <c r="P191" i="1" s="1"/>
  <c r="M180" i="1"/>
  <c r="N223" i="1"/>
  <c r="Q223" i="1" s="1"/>
  <c r="N254" i="1"/>
  <c r="Q254" i="1" s="1"/>
  <c r="N260" i="1"/>
  <c r="Q260" i="1" s="1"/>
  <c r="N266" i="1"/>
  <c r="Q266" i="1" s="1"/>
  <c r="K269" i="1"/>
  <c r="M309" i="1"/>
  <c r="H314" i="1"/>
  <c r="H313" i="1" s="1"/>
  <c r="H333" i="1"/>
  <c r="H228" i="1"/>
  <c r="H227" i="1" s="1"/>
  <c r="H226" i="1" s="1"/>
  <c r="M281" i="1"/>
  <c r="N284" i="1"/>
  <c r="Q284" i="1" s="1"/>
  <c r="L299" i="1"/>
  <c r="O299" i="1" s="1"/>
  <c r="H349" i="1"/>
  <c r="N259" i="1"/>
  <c r="Q259" i="1" s="1"/>
  <c r="N265" i="1"/>
  <c r="Q265" i="1" s="1"/>
  <c r="E324" i="1"/>
  <c r="N353" i="1"/>
  <c r="Q353" i="1" s="1"/>
  <c r="N355" i="1"/>
  <c r="Q355" i="1" s="1"/>
  <c r="K359" i="1"/>
  <c r="K349" i="1" s="1"/>
  <c r="L359" i="1"/>
  <c r="O359" i="1" s="1"/>
  <c r="N364" i="1"/>
  <c r="Q364" i="1" s="1"/>
  <c r="L362" i="1"/>
  <c r="O362" i="1" s="1"/>
  <c r="M314" i="1"/>
  <c r="E349" i="1"/>
  <c r="N357" i="1"/>
  <c r="Q357" i="1" s="1"/>
  <c r="E362" i="1"/>
  <c r="M362" i="1"/>
  <c r="N279" i="1"/>
  <c r="Q279" i="1" s="1"/>
  <c r="M292" i="1"/>
  <c r="J296" i="1"/>
  <c r="N304" i="1"/>
  <c r="Q304" i="1" s="1"/>
  <c r="N345" i="1"/>
  <c r="Q345" i="1" s="1"/>
  <c r="L343" i="1"/>
  <c r="O343" i="1" s="1"/>
  <c r="M307" i="1"/>
  <c r="F323" i="1"/>
  <c r="N238" i="1"/>
  <c r="Q238" i="1" s="1"/>
  <c r="N241" i="1"/>
  <c r="Q241" i="1" s="1"/>
  <c r="N244" i="1"/>
  <c r="Q244" i="1" s="1"/>
  <c r="F246" i="1"/>
  <c r="F245" i="1" s="1"/>
  <c r="E281" i="1"/>
  <c r="N291" i="1"/>
  <c r="E299" i="1"/>
  <c r="N308" i="1"/>
  <c r="Q308" i="1" s="1"/>
  <c r="G323" i="1"/>
  <c r="G288" i="1" s="1"/>
  <c r="N328" i="1"/>
  <c r="Q328" i="1" s="1"/>
  <c r="L398" i="1"/>
  <c r="O398" i="1" s="1"/>
  <c r="N401" i="1"/>
  <c r="Q401" i="1" s="1"/>
  <c r="M237" i="1"/>
  <c r="P237" i="1" s="1"/>
  <c r="N339" i="1"/>
  <c r="Q339" i="1" s="1"/>
  <c r="L338" i="1"/>
  <c r="O338" i="1" s="1"/>
  <c r="E343" i="1"/>
  <c r="I349" i="1"/>
  <c r="I348" i="1" s="1"/>
  <c r="I347" i="1" s="1"/>
  <c r="E297" i="1"/>
  <c r="E371" i="1"/>
  <c r="N271" i="1"/>
  <c r="Q271" i="1" s="1"/>
  <c r="N277" i="1"/>
  <c r="Q277" i="1" s="1"/>
  <c r="E293" i="1"/>
  <c r="N306" i="1"/>
  <c r="Q306" i="1" s="1"/>
  <c r="L305" i="1"/>
  <c r="O305" i="1" s="1"/>
  <c r="N319" i="1"/>
  <c r="Q319" i="1" s="1"/>
  <c r="M349" i="1"/>
  <c r="M248" i="1"/>
  <c r="P248" i="1" s="1"/>
  <c r="E269" i="1"/>
  <c r="R270" i="1"/>
  <c r="N274" i="1"/>
  <c r="Q274" i="1" s="1"/>
  <c r="N285" i="1"/>
  <c r="Q285" i="1" s="1"/>
  <c r="M290" i="1"/>
  <c r="C296" i="1"/>
  <c r="N300" i="1"/>
  <c r="Q300" i="1" s="1"/>
  <c r="M305" i="1"/>
  <c r="E309" i="1"/>
  <c r="E338" i="1"/>
  <c r="N316" i="1"/>
  <c r="Q316" i="1" s="1"/>
  <c r="N312" i="1"/>
  <c r="L311" i="1"/>
  <c r="O311" i="1" s="1"/>
  <c r="N315" i="1"/>
  <c r="L314" i="1"/>
  <c r="O314" i="1" s="1"/>
  <c r="E326" i="1"/>
  <c r="M422" i="1"/>
  <c r="R317" i="1"/>
  <c r="N327" i="1"/>
  <c r="Q327" i="1" s="1"/>
  <c r="L326" i="1"/>
  <c r="O326" i="1" s="1"/>
  <c r="N342" i="1"/>
  <c r="Q342" i="1" s="1"/>
  <c r="L341" i="1"/>
  <c r="O341" i="1" s="1"/>
  <c r="R350" i="1"/>
  <c r="N351" i="1"/>
  <c r="Q351" i="1" s="1"/>
  <c r="N361" i="1"/>
  <c r="Q361" i="1" s="1"/>
  <c r="N354" i="1"/>
  <c r="Q354" i="1" s="1"/>
  <c r="N380" i="1"/>
  <c r="L379" i="1"/>
  <c r="O379" i="1" s="1"/>
  <c r="N383" i="1"/>
  <c r="Q383" i="1" s="1"/>
  <c r="N386" i="1"/>
  <c r="Q386" i="1" s="1"/>
  <c r="M388" i="1"/>
  <c r="N322" i="1"/>
  <c r="Q322" i="1" s="1"/>
  <c r="N334" i="1"/>
  <c r="Q334" i="1" s="1"/>
  <c r="N358" i="1"/>
  <c r="Q358" i="1" s="1"/>
  <c r="N368" i="1"/>
  <c r="Q368" i="1" s="1"/>
  <c r="N376" i="1"/>
  <c r="Q376" i="1" s="1"/>
  <c r="L375" i="1"/>
  <c r="O375" i="1" s="1"/>
  <c r="G378" i="1"/>
  <c r="N321" i="1"/>
  <c r="Q321" i="1" s="1"/>
  <c r="N330" i="1"/>
  <c r="Q330" i="1" s="1"/>
  <c r="L333" i="1"/>
  <c r="O333" i="1" s="1"/>
  <c r="M375" i="1"/>
  <c r="H390" i="1"/>
  <c r="N462" i="1"/>
  <c r="Q462" i="1" s="1"/>
  <c r="L461" i="1"/>
  <c r="O461" i="1" s="1"/>
  <c r="N385" i="1"/>
  <c r="Q385" i="1" s="1"/>
  <c r="E397" i="1"/>
  <c r="D378" i="1"/>
  <c r="E314" i="1"/>
  <c r="N336" i="1"/>
  <c r="Q336" i="1" s="1"/>
  <c r="M372" i="1"/>
  <c r="M381" i="1"/>
  <c r="N420" i="1"/>
  <c r="Q420" i="1" s="1"/>
  <c r="H435" i="1"/>
  <c r="H434" i="1" s="1"/>
  <c r="H433" i="1" s="1"/>
  <c r="J501" i="1"/>
  <c r="J456" i="1" s="1"/>
  <c r="J455" i="1" s="1"/>
  <c r="N450" i="1"/>
  <c r="Q450" i="1" s="1"/>
  <c r="N453" i="1"/>
  <c r="Q453" i="1" s="1"/>
  <c r="R471" i="1"/>
  <c r="N524" i="1"/>
  <c r="Q524" i="1" s="1"/>
  <c r="M398" i="1"/>
  <c r="N414" i="1"/>
  <c r="Q414" i="1" s="1"/>
  <c r="N417" i="1"/>
  <c r="L416" i="1"/>
  <c r="O416" i="1" s="1"/>
  <c r="E418" i="1"/>
  <c r="N429" i="1"/>
  <c r="Q429" i="1" s="1"/>
  <c r="L428" i="1"/>
  <c r="O428" i="1" s="1"/>
  <c r="N432" i="1"/>
  <c r="Q432" i="1" s="1"/>
  <c r="N473" i="1"/>
  <c r="L472" i="1"/>
  <c r="O472" i="1" s="1"/>
  <c r="E501" i="1"/>
  <c r="N506" i="1"/>
  <c r="Q506" i="1" s="1"/>
  <c r="L505" i="1"/>
  <c r="O505" i="1" s="1"/>
  <c r="R412" i="1"/>
  <c r="M416" i="1"/>
  <c r="M411" i="1"/>
  <c r="E428" i="1"/>
  <c r="E435" i="1"/>
  <c r="R493" i="1"/>
  <c r="N515" i="1"/>
  <c r="Q515" i="1" s="1"/>
  <c r="N407" i="1"/>
  <c r="Q407" i="1" s="1"/>
  <c r="N410" i="1"/>
  <c r="Q410" i="1" s="1"/>
  <c r="L409" i="1"/>
  <c r="O409" i="1" s="1"/>
  <c r="E426" i="1"/>
  <c r="N442" i="1"/>
  <c r="Q442" i="1" s="1"/>
  <c r="N447" i="1"/>
  <c r="Q447" i="1" s="1"/>
  <c r="N470" i="1"/>
  <c r="Q470" i="1" s="1"/>
  <c r="N503" i="1"/>
  <c r="Q503" i="1" s="1"/>
  <c r="L502" i="1"/>
  <c r="O502" i="1" s="1"/>
  <c r="N404" i="1"/>
  <c r="Q404" i="1" s="1"/>
  <c r="F408" i="1"/>
  <c r="D422" i="1"/>
  <c r="N449" i="1"/>
  <c r="Q449" i="1" s="1"/>
  <c r="M460" i="1"/>
  <c r="E481" i="1"/>
  <c r="N521" i="1"/>
  <c r="Q521" i="1" s="1"/>
  <c r="L411" i="1"/>
  <c r="O411" i="1" s="1"/>
  <c r="H482" i="1"/>
  <c r="H481" i="1" s="1"/>
  <c r="M488" i="1"/>
  <c r="M435" i="1"/>
  <c r="P435" i="1" s="1"/>
  <c r="M481" i="1"/>
  <c r="H509" i="1"/>
  <c r="H508" i="1" s="1"/>
  <c r="H507" i="1" s="1"/>
  <c r="R523" i="1"/>
  <c r="N400" i="1"/>
  <c r="Q400" i="1" s="1"/>
  <c r="N406" i="1"/>
  <c r="Q406" i="1" s="1"/>
  <c r="N415" i="1"/>
  <c r="Q415" i="1" s="1"/>
  <c r="N436" i="1"/>
  <c r="Q436" i="1" s="1"/>
  <c r="N441" i="1"/>
  <c r="Q441" i="1" s="1"/>
  <c r="N454" i="1"/>
  <c r="Q454" i="1" s="1"/>
  <c r="N459" i="1"/>
  <c r="Q459" i="1" s="1"/>
  <c r="L458" i="1"/>
  <c r="O458" i="1" s="1"/>
  <c r="N392" i="1"/>
  <c r="Q392" i="1" s="1"/>
  <c r="R399" i="1"/>
  <c r="R405" i="1"/>
  <c r="R424" i="1"/>
  <c r="N443" i="1"/>
  <c r="Q443" i="1" s="1"/>
  <c r="E457" i="1"/>
  <c r="N476" i="1"/>
  <c r="Q476" i="1" s="1"/>
  <c r="R492" i="1"/>
  <c r="R510" i="1"/>
  <c r="M465" i="1"/>
  <c r="N469" i="1"/>
  <c r="Q469" i="1" s="1"/>
  <c r="L474" i="1"/>
  <c r="O474" i="1" s="1"/>
  <c r="N475" i="1"/>
  <c r="Q475" i="1" s="1"/>
  <c r="L477" i="1"/>
  <c r="O477" i="1" s="1"/>
  <c r="N478" i="1"/>
  <c r="Q478" i="1" s="1"/>
  <c r="N487" i="1"/>
  <c r="Q487" i="1" s="1"/>
  <c r="N514" i="1"/>
  <c r="Q514" i="1" s="1"/>
  <c r="N520" i="1"/>
  <c r="Q520" i="1" s="1"/>
  <c r="H427" i="1"/>
  <c r="H426" i="1" s="1"/>
  <c r="M474" i="1"/>
  <c r="M477" i="1"/>
  <c r="N413" i="1"/>
  <c r="Q413" i="1" s="1"/>
  <c r="L418" i="1"/>
  <c r="O418" i="1" s="1"/>
  <c r="N419" i="1"/>
  <c r="Q419" i="1" s="1"/>
  <c r="N425" i="1"/>
  <c r="M458" i="1"/>
  <c r="L467" i="1"/>
  <c r="O467" i="1" s="1"/>
  <c r="N468" i="1"/>
  <c r="Q468" i="1" s="1"/>
  <c r="L479" i="1"/>
  <c r="O479" i="1" s="1"/>
  <c r="N480" i="1"/>
  <c r="Q480" i="1" s="1"/>
  <c r="N486" i="1"/>
  <c r="Q486" i="1" s="1"/>
  <c r="N513" i="1"/>
  <c r="Q513" i="1" s="1"/>
  <c r="N519" i="1"/>
  <c r="Q519" i="1" s="1"/>
  <c r="K524" i="1"/>
  <c r="K509" i="1" s="1"/>
  <c r="K508" i="1" s="1"/>
  <c r="K507" i="1" s="1"/>
  <c r="M409" i="1"/>
  <c r="M418" i="1"/>
  <c r="N431" i="1"/>
  <c r="Q431" i="1" s="1"/>
  <c r="N440" i="1"/>
  <c r="Q440" i="1" s="1"/>
  <c r="N446" i="1"/>
  <c r="Q446" i="1" s="1"/>
  <c r="N452" i="1"/>
  <c r="Q452" i="1" s="1"/>
  <c r="M479" i="1"/>
  <c r="N525" i="1"/>
  <c r="Q525" i="1" s="1"/>
  <c r="E465" i="1"/>
  <c r="N490" i="1"/>
  <c r="Q490" i="1" s="1"/>
  <c r="N496" i="1"/>
  <c r="Q496" i="1" s="1"/>
  <c r="R114" i="1" l="1"/>
  <c r="J38" i="1"/>
  <c r="J37" i="1" s="1"/>
  <c r="J36" i="1" s="1"/>
  <c r="J35" i="1" s="1"/>
  <c r="R212" i="1"/>
  <c r="H268" i="1"/>
  <c r="H246" i="1" s="1"/>
  <c r="H245" i="1" s="1"/>
  <c r="H337" i="1"/>
  <c r="R276" i="1"/>
  <c r="R162" i="1"/>
  <c r="R159" i="1"/>
  <c r="Q109" i="1"/>
  <c r="K337" i="1"/>
  <c r="R500" i="1"/>
  <c r="Q216" i="1"/>
  <c r="M378" i="1"/>
  <c r="C456" i="1"/>
  <c r="C455" i="1" s="1"/>
  <c r="R387" i="1"/>
  <c r="R107" i="1"/>
  <c r="R183" i="1"/>
  <c r="F288" i="1"/>
  <c r="F287" i="1" s="1"/>
  <c r="E45" i="1"/>
  <c r="E488" i="1"/>
  <c r="Q229" i="1"/>
  <c r="N228" i="1"/>
  <c r="Q228" i="1" s="1"/>
  <c r="R77" i="1"/>
  <c r="R54" i="1"/>
  <c r="J370" i="1"/>
  <c r="J369" i="1" s="1"/>
  <c r="J288" i="1"/>
  <c r="J287" i="1" s="1"/>
  <c r="K378" i="1"/>
  <c r="R111" i="1"/>
  <c r="R168" i="1"/>
  <c r="R122" i="1"/>
  <c r="K173" i="1"/>
  <c r="K156" i="1" s="1"/>
  <c r="K135" i="1" s="1"/>
  <c r="R110" i="1"/>
  <c r="R239" i="1"/>
  <c r="R74" i="1"/>
  <c r="H118" i="1"/>
  <c r="H117" i="1" s="1"/>
  <c r="R430" i="1"/>
  <c r="H408" i="1"/>
  <c r="R391" i="1"/>
  <c r="R389" i="1"/>
  <c r="F370" i="1"/>
  <c r="F369" i="1" s="1"/>
  <c r="H378" i="1"/>
  <c r="H348" i="1"/>
  <c r="H347" i="1" s="1"/>
  <c r="R352" i="1"/>
  <c r="H323" i="1"/>
  <c r="H288" i="1" s="1"/>
  <c r="R302" i="1"/>
  <c r="R275" i="1"/>
  <c r="R230" i="1"/>
  <c r="R152" i="1"/>
  <c r="R132" i="1"/>
  <c r="R125" i="1"/>
  <c r="R90" i="1"/>
  <c r="L70" i="1"/>
  <c r="O70" i="1" s="1"/>
  <c r="R300" i="1"/>
  <c r="R353" i="1"/>
  <c r="R484" i="1"/>
  <c r="R203" i="1"/>
  <c r="N491" i="1"/>
  <c r="Q491" i="1" s="1"/>
  <c r="R177" i="1"/>
  <c r="H86" i="1"/>
  <c r="G287" i="1"/>
  <c r="R282" i="1"/>
  <c r="R356" i="1"/>
  <c r="R328" i="1"/>
  <c r="D456" i="1"/>
  <c r="D455" i="1" s="1"/>
  <c r="G456" i="1"/>
  <c r="G455" i="1" s="1"/>
  <c r="R208" i="1"/>
  <c r="R503" i="1"/>
  <c r="F38" i="1"/>
  <c r="F37" i="1" s="1"/>
  <c r="F36" i="1" s="1"/>
  <c r="F35" i="1" s="1"/>
  <c r="R517" i="1"/>
  <c r="R522" i="1"/>
  <c r="R267" i="1"/>
  <c r="H101" i="1"/>
  <c r="N331" i="1"/>
  <c r="Q331" i="1" s="1"/>
  <c r="R516" i="1"/>
  <c r="N64" i="1"/>
  <c r="Q64" i="1" s="1"/>
  <c r="C370" i="1"/>
  <c r="C369" i="1" s="1"/>
  <c r="R105" i="1"/>
  <c r="R332" i="1"/>
  <c r="C38" i="1"/>
  <c r="C37" i="1" s="1"/>
  <c r="C36" i="1" s="1"/>
  <c r="K464" i="1"/>
  <c r="R360" i="1"/>
  <c r="R448" i="1"/>
  <c r="L434" i="1"/>
  <c r="O434" i="1" s="1"/>
  <c r="N388" i="1"/>
  <c r="Q388" i="1" s="1"/>
  <c r="I370" i="1"/>
  <c r="I369" i="1" s="1"/>
  <c r="R384" i="1"/>
  <c r="R382" i="1"/>
  <c r="R108" i="1"/>
  <c r="R243" i="1"/>
  <c r="R196" i="1"/>
  <c r="N112" i="1"/>
  <c r="Q112" i="1" s="1"/>
  <c r="K101" i="1"/>
  <c r="N59" i="1"/>
  <c r="Q59" i="1" s="1"/>
  <c r="R60" i="1"/>
  <c r="R49" i="1"/>
  <c r="N24" i="1"/>
  <c r="Q24" i="1" s="1"/>
  <c r="R511" i="1"/>
  <c r="K488" i="1"/>
  <c r="L488" i="1"/>
  <c r="O488" i="1" s="1"/>
  <c r="R498" i="1"/>
  <c r="R483" i="1"/>
  <c r="H464" i="1"/>
  <c r="F456" i="1"/>
  <c r="F455" i="1" s="1"/>
  <c r="R451" i="1"/>
  <c r="R439" i="1"/>
  <c r="R445" i="1"/>
  <c r="N395" i="1"/>
  <c r="Q395" i="1" s="1"/>
  <c r="R396" i="1"/>
  <c r="R344" i="1"/>
  <c r="R320" i="1"/>
  <c r="R273" i="1"/>
  <c r="R261" i="1"/>
  <c r="R249" i="1"/>
  <c r="R258" i="1"/>
  <c r="R232" i="1"/>
  <c r="R222" i="1"/>
  <c r="R221" i="1"/>
  <c r="R176" i="1"/>
  <c r="L157" i="1"/>
  <c r="O157" i="1" s="1"/>
  <c r="K118" i="1"/>
  <c r="K117" i="1" s="1"/>
  <c r="Q121" i="1"/>
  <c r="K86" i="1"/>
  <c r="R98" i="1"/>
  <c r="H45" i="1"/>
  <c r="H16" i="1"/>
  <c r="H15" i="1" s="1"/>
  <c r="R19" i="1"/>
  <c r="K323" i="1"/>
  <c r="R335" i="1"/>
  <c r="K408" i="1"/>
  <c r="R421" i="1"/>
  <c r="R463" i="1"/>
  <c r="R485" i="1"/>
  <c r="C288" i="1"/>
  <c r="C287" i="1" s="1"/>
  <c r="L292" i="1"/>
  <c r="O292" i="1" s="1"/>
  <c r="R278" i="1"/>
  <c r="R85" i="1"/>
  <c r="G35" i="1"/>
  <c r="R272" i="1"/>
  <c r="R252" i="1"/>
  <c r="I14" i="1"/>
  <c r="R100" i="1"/>
  <c r="K213" i="1"/>
  <c r="K191" i="1"/>
  <c r="R139" i="1"/>
  <c r="R242" i="1"/>
  <c r="H173" i="1"/>
  <c r="H156" i="1" s="1"/>
  <c r="H135" i="1" s="1"/>
  <c r="R165" i="1"/>
  <c r="R129" i="1"/>
  <c r="R80" i="1"/>
  <c r="R150" i="1"/>
  <c r="R187" i="1"/>
  <c r="R365" i="1"/>
  <c r="R301" i="1"/>
  <c r="L17" i="1"/>
  <c r="O17" i="1" s="1"/>
  <c r="R437" i="1"/>
  <c r="R504" i="1"/>
  <c r="R402" i="1"/>
  <c r="R62" i="1"/>
  <c r="R521" i="1"/>
  <c r="R92" i="1"/>
  <c r="H14" i="1"/>
  <c r="R179" i="1"/>
  <c r="R127" i="1"/>
  <c r="R294" i="1"/>
  <c r="I456" i="1"/>
  <c r="I455" i="1" s="1"/>
  <c r="I288" i="1"/>
  <c r="I287" i="1" s="1"/>
  <c r="R420" i="1"/>
  <c r="R63" i="1"/>
  <c r="K45" i="1"/>
  <c r="R233" i="1"/>
  <c r="R286" i="1"/>
  <c r="K268" i="1"/>
  <c r="K246" i="1" s="1"/>
  <c r="K245" i="1" s="1"/>
  <c r="I38" i="1"/>
  <c r="I37" i="1" s="1"/>
  <c r="I36" i="1" s="1"/>
  <c r="O290" i="1"/>
  <c r="L289" i="1"/>
  <c r="O289" i="1" s="1"/>
  <c r="L465" i="1"/>
  <c r="O465" i="1" s="1"/>
  <c r="R452" i="1"/>
  <c r="R312" i="1"/>
  <c r="Q312" i="1"/>
  <c r="R291" i="1"/>
  <c r="Q291" i="1"/>
  <c r="N126" i="1"/>
  <c r="Q126" i="1" s="1"/>
  <c r="Q130" i="1"/>
  <c r="R214" i="1"/>
  <c r="Q214" i="1"/>
  <c r="R182" i="1"/>
  <c r="Q427" i="1"/>
  <c r="N426" i="1"/>
  <c r="Q426" i="1" s="1"/>
  <c r="R94" i="1"/>
  <c r="Q94" i="1"/>
  <c r="R51" i="1"/>
  <c r="L227" i="1"/>
  <c r="Q512" i="1"/>
  <c r="R512" i="1"/>
  <c r="N466" i="1"/>
  <c r="Q466" i="1" s="1"/>
  <c r="R524" i="1"/>
  <c r="R207" i="1"/>
  <c r="R115" i="1"/>
  <c r="Q280" i="1"/>
  <c r="R280" i="1"/>
  <c r="R33" i="1"/>
  <c r="R116" i="1"/>
  <c r="R44" i="1"/>
  <c r="R403" i="1"/>
  <c r="R355" i="1"/>
  <c r="R171" i="1"/>
  <c r="R155" i="1"/>
  <c r="R67" i="1"/>
  <c r="Q67" i="1"/>
  <c r="H488" i="1"/>
  <c r="H456" i="1" s="1"/>
  <c r="H455" i="1" s="1"/>
  <c r="R65" i="1"/>
  <c r="N40" i="1"/>
  <c r="Q40" i="1" s="1"/>
  <c r="Q41" i="1"/>
  <c r="R366" i="1"/>
  <c r="R57" i="1"/>
  <c r="R206" i="1"/>
  <c r="R58" i="1"/>
  <c r="N372" i="1"/>
  <c r="Q373" i="1"/>
  <c r="R373" i="1"/>
  <c r="R215" i="1"/>
  <c r="Q215" i="1"/>
  <c r="N393" i="1"/>
  <c r="Q394" i="1"/>
  <c r="G370" i="1"/>
  <c r="G369" i="1" s="1"/>
  <c r="R380" i="1"/>
  <c r="Q380" i="1"/>
  <c r="R72" i="1"/>
  <c r="Q72" i="1"/>
  <c r="R96" i="1"/>
  <c r="Q96" i="1"/>
  <c r="R134" i="1"/>
  <c r="L146" i="1"/>
  <c r="O147" i="1"/>
  <c r="R217" i="1"/>
  <c r="R84" i="1"/>
  <c r="N423" i="1"/>
  <c r="Q423" i="1" s="1"/>
  <c r="Q425" i="1"/>
  <c r="R340" i="1"/>
  <c r="N20" i="1"/>
  <c r="R53" i="1"/>
  <c r="N324" i="1"/>
  <c r="Q324" i="1" s="1"/>
  <c r="Q325" i="1"/>
  <c r="R153" i="1"/>
  <c r="R210" i="1"/>
  <c r="Q494" i="1"/>
  <c r="R494" i="1"/>
  <c r="L191" i="1"/>
  <c r="O191" i="1" s="1"/>
  <c r="O195" i="1"/>
  <c r="R30" i="1"/>
  <c r="R148" i="1"/>
  <c r="R315" i="1"/>
  <c r="Q315" i="1"/>
  <c r="N73" i="1"/>
  <c r="Q73" i="1" s="1"/>
  <c r="Q75" i="1"/>
  <c r="R476" i="1"/>
  <c r="R499" i="1"/>
  <c r="R446" i="1"/>
  <c r="R475" i="1"/>
  <c r="R417" i="1"/>
  <c r="Q417" i="1"/>
  <c r="N390" i="1"/>
  <c r="Q390" i="1" s="1"/>
  <c r="R363" i="1"/>
  <c r="N180" i="1"/>
  <c r="Q180" i="1" s="1"/>
  <c r="Q184" i="1"/>
  <c r="I190" i="1"/>
  <c r="I189" i="1" s="1"/>
  <c r="I188" i="1" s="1"/>
  <c r="R47" i="1"/>
  <c r="Q47" i="1"/>
  <c r="Q444" i="1"/>
  <c r="R444" i="1"/>
  <c r="R32" i="1"/>
  <c r="R93" i="1"/>
  <c r="R518" i="1"/>
  <c r="R197" i="1"/>
  <c r="Q197" i="1"/>
  <c r="R283" i="1"/>
  <c r="Q283" i="1"/>
  <c r="R515" i="1"/>
  <c r="R194" i="1"/>
  <c r="R211" i="1"/>
  <c r="L481" i="1"/>
  <c r="O481" i="1" s="1"/>
  <c r="D370" i="1"/>
  <c r="D369" i="1" s="1"/>
  <c r="R298" i="1"/>
  <c r="R229" i="1"/>
  <c r="H190" i="1"/>
  <c r="H189" i="1" s="1"/>
  <c r="H188" i="1" s="1"/>
  <c r="L268" i="1"/>
  <c r="O268" i="1" s="1"/>
  <c r="R82" i="1"/>
  <c r="R55" i="1"/>
  <c r="R303" i="1"/>
  <c r="R438" i="1"/>
  <c r="Q438" i="1"/>
  <c r="O372" i="1"/>
  <c r="L371" i="1"/>
  <c r="O371" i="1" s="1"/>
  <c r="N293" i="1"/>
  <c r="R293" i="1" s="1"/>
  <c r="Q295" i="1"/>
  <c r="R264" i="1"/>
  <c r="R318" i="1"/>
  <c r="R143" i="1"/>
  <c r="H236" i="1"/>
  <c r="H235" i="1"/>
  <c r="H225" i="1" s="1"/>
  <c r="H422" i="1"/>
  <c r="L422" i="1"/>
  <c r="O422" i="1" s="1"/>
  <c r="R234" i="1"/>
  <c r="R506" i="1"/>
  <c r="N497" i="1"/>
  <c r="R440" i="1"/>
  <c r="P213" i="1"/>
  <c r="R91" i="1"/>
  <c r="Q91" i="1"/>
  <c r="R223" i="1"/>
  <c r="N31" i="1"/>
  <c r="Q31" i="1" s="1"/>
  <c r="R23" i="1"/>
  <c r="R255" i="1"/>
  <c r="R128" i="1"/>
  <c r="R329" i="1"/>
  <c r="R306" i="1"/>
  <c r="R473" i="1"/>
  <c r="Q473" i="1"/>
  <c r="D36" i="1"/>
  <c r="L508" i="1"/>
  <c r="O508" i="1" s="1"/>
  <c r="K348" i="1"/>
  <c r="K347" i="1" s="1"/>
  <c r="E434" i="1"/>
  <c r="L236" i="1"/>
  <c r="O236" i="1" s="1"/>
  <c r="L235" i="1"/>
  <c r="O235" i="1" s="1"/>
  <c r="N309" i="1"/>
  <c r="Q309" i="1" s="1"/>
  <c r="R163" i="1"/>
  <c r="L86" i="1"/>
  <c r="O86" i="1" s="1"/>
  <c r="R204" i="1"/>
  <c r="E166" i="1"/>
  <c r="N167" i="1"/>
  <c r="Q167" i="1" s="1"/>
  <c r="R169" i="1"/>
  <c r="R27" i="1"/>
  <c r="R219" i="1"/>
  <c r="R79" i="1"/>
  <c r="R367" i="1"/>
  <c r="R490" i="1"/>
  <c r="N489" i="1"/>
  <c r="Q489" i="1" s="1"/>
  <c r="R468" i="1"/>
  <c r="N467" i="1"/>
  <c r="Q467" i="1" s="1"/>
  <c r="R469" i="1"/>
  <c r="R404" i="1"/>
  <c r="L374" i="1"/>
  <c r="O374" i="1" s="1"/>
  <c r="R414" i="1"/>
  <c r="N311" i="1"/>
  <c r="Q311" i="1" s="1"/>
  <c r="N299" i="1"/>
  <c r="Q299" i="1" s="1"/>
  <c r="M348" i="1"/>
  <c r="E296" i="1"/>
  <c r="R244" i="1"/>
  <c r="R265" i="1"/>
  <c r="R186" i="1"/>
  <c r="R250" i="1"/>
  <c r="N248" i="1"/>
  <c r="Q248" i="1" s="1"/>
  <c r="R78" i="1"/>
  <c r="M101" i="1"/>
  <c r="R29" i="1"/>
  <c r="R26" i="1"/>
  <c r="L39" i="1"/>
  <c r="O39" i="1" s="1"/>
  <c r="R447" i="1"/>
  <c r="R376" i="1"/>
  <c r="N375" i="1"/>
  <c r="Q375" i="1" s="1"/>
  <c r="R354" i="1"/>
  <c r="R271" i="1"/>
  <c r="R284" i="1"/>
  <c r="R263" i="1"/>
  <c r="M146" i="1"/>
  <c r="R178" i="1"/>
  <c r="R256" i="1"/>
  <c r="M157" i="1"/>
  <c r="P157" i="1" s="1"/>
  <c r="R124" i="1"/>
  <c r="N199" i="1"/>
  <c r="Q199" i="1" s="1"/>
  <c r="K17" i="1"/>
  <c r="R21" i="1"/>
  <c r="M408" i="1"/>
  <c r="R450" i="1"/>
  <c r="E464" i="1"/>
  <c r="R431" i="1"/>
  <c r="N477" i="1"/>
  <c r="Q477" i="1" s="1"/>
  <c r="R392" i="1"/>
  <c r="N458" i="1"/>
  <c r="Q458" i="1" s="1"/>
  <c r="R459" i="1"/>
  <c r="R514" i="1"/>
  <c r="R487" i="1"/>
  <c r="N411" i="1"/>
  <c r="Q411" i="1" s="1"/>
  <c r="R342" i="1"/>
  <c r="N341" i="1"/>
  <c r="Q341" i="1" s="1"/>
  <c r="N398" i="1"/>
  <c r="Q398" i="1" s="1"/>
  <c r="R432" i="1"/>
  <c r="M289" i="1"/>
  <c r="L337" i="1"/>
  <c r="O337" i="1" s="1"/>
  <c r="R241" i="1"/>
  <c r="R345" i="1"/>
  <c r="R364" i="1"/>
  <c r="R259" i="1"/>
  <c r="M137" i="1"/>
  <c r="M268" i="1"/>
  <c r="P268" i="1" s="1"/>
  <c r="E157" i="1"/>
  <c r="L296" i="1"/>
  <c r="O296" i="1" s="1"/>
  <c r="L118" i="1"/>
  <c r="O118" i="1" s="1"/>
  <c r="L247" i="1"/>
  <c r="O247" i="1" s="1"/>
  <c r="N61" i="1"/>
  <c r="Q61" i="1" s="1"/>
  <c r="R151" i="1"/>
  <c r="R83" i="1"/>
  <c r="N42" i="1"/>
  <c r="Q42" i="1" s="1"/>
  <c r="R496" i="1"/>
  <c r="N495" i="1"/>
  <c r="Q495" i="1" s="1"/>
  <c r="M371" i="1"/>
  <c r="R525" i="1"/>
  <c r="R415" i="1"/>
  <c r="N416" i="1"/>
  <c r="Q416" i="1" s="1"/>
  <c r="M374" i="1"/>
  <c r="N269" i="1"/>
  <c r="R339" i="1"/>
  <c r="N338" i="1"/>
  <c r="Q338" i="1" s="1"/>
  <c r="N307" i="1"/>
  <c r="Q307" i="1" s="1"/>
  <c r="N237" i="1"/>
  <c r="Q237" i="1" s="1"/>
  <c r="R319" i="1"/>
  <c r="R133" i="1"/>
  <c r="R154" i="1"/>
  <c r="L173" i="1"/>
  <c r="O173" i="1" s="1"/>
  <c r="N195" i="1"/>
  <c r="Q195" i="1" s="1"/>
  <c r="N297" i="1"/>
  <c r="Q297" i="1" s="1"/>
  <c r="L137" i="1"/>
  <c r="O137" i="1" s="1"/>
  <c r="R22" i="1"/>
  <c r="R18" i="1"/>
  <c r="R519" i="1"/>
  <c r="L457" i="1"/>
  <c r="O457" i="1" s="1"/>
  <c r="M457" i="1"/>
  <c r="R425" i="1"/>
  <c r="R478" i="1"/>
  <c r="N326" i="1"/>
  <c r="Q326" i="1" s="1"/>
  <c r="R327" i="1"/>
  <c r="N359" i="1"/>
  <c r="M190" i="1"/>
  <c r="P190" i="1" s="1"/>
  <c r="E118" i="1"/>
  <c r="N138" i="1"/>
  <c r="Q138" i="1" s="1"/>
  <c r="N119" i="1"/>
  <c r="Q119" i="1" s="1"/>
  <c r="M45" i="1"/>
  <c r="R142" i="1"/>
  <c r="M39" i="1"/>
  <c r="P39" i="1" s="1"/>
  <c r="R172" i="1"/>
  <c r="M118" i="1"/>
  <c r="P118" i="1" s="1"/>
  <c r="M86" i="1"/>
  <c r="R99" i="1"/>
  <c r="N474" i="1"/>
  <c r="Q474" i="1" s="1"/>
  <c r="L501" i="1"/>
  <c r="O501" i="1" s="1"/>
  <c r="N505" i="1"/>
  <c r="Q505" i="1" s="1"/>
  <c r="N362" i="1"/>
  <c r="Q362" i="1" s="1"/>
  <c r="R383" i="1"/>
  <c r="R321" i="1"/>
  <c r="L323" i="1"/>
  <c r="O323" i="1" s="1"/>
  <c r="R253" i="1"/>
  <c r="R346" i="1"/>
  <c r="N174" i="1"/>
  <c r="Q174" i="1" s="1"/>
  <c r="R175" i="1"/>
  <c r="M507" i="1"/>
  <c r="R441" i="1"/>
  <c r="N502" i="1"/>
  <c r="Q502" i="1" s="1"/>
  <c r="L349" i="1"/>
  <c r="O349" i="1" s="1"/>
  <c r="R385" i="1"/>
  <c r="R358" i="1"/>
  <c r="R368" i="1"/>
  <c r="R316" i="1"/>
  <c r="R274" i="1"/>
  <c r="N305" i="1"/>
  <c r="Q305" i="1" s="1"/>
  <c r="R251" i="1"/>
  <c r="R304" i="1"/>
  <c r="R357" i="1"/>
  <c r="R202" i="1"/>
  <c r="N218" i="1"/>
  <c r="Q218" i="1" s="1"/>
  <c r="R160" i="1"/>
  <c r="N158" i="1"/>
  <c r="R185" i="1"/>
  <c r="N281" i="1"/>
  <c r="Q281" i="1" s="1"/>
  <c r="R193" i="1"/>
  <c r="R279" i="1"/>
  <c r="E227" i="1"/>
  <c r="E247" i="1"/>
  <c r="R220" i="1"/>
  <c r="N46" i="1"/>
  <c r="Q46" i="1" s="1"/>
  <c r="R25" i="1"/>
  <c r="N465" i="1"/>
  <c r="Q465" i="1" s="1"/>
  <c r="R513" i="1"/>
  <c r="N418" i="1"/>
  <c r="Q418" i="1" s="1"/>
  <c r="R419" i="1"/>
  <c r="R486" i="1"/>
  <c r="R413" i="1"/>
  <c r="M434" i="1"/>
  <c r="P434" i="1" s="1"/>
  <c r="L408" i="1"/>
  <c r="O408" i="1" s="1"/>
  <c r="R406" i="1"/>
  <c r="R442" i="1"/>
  <c r="R336" i="1"/>
  <c r="R386" i="1"/>
  <c r="E422" i="1"/>
  <c r="E337" i="1"/>
  <c r="M236" i="1"/>
  <c r="P236" i="1" s="1"/>
  <c r="M235" i="1"/>
  <c r="P235" i="1" s="1"/>
  <c r="M296" i="1"/>
  <c r="R285" i="1"/>
  <c r="R266" i="1"/>
  <c r="K235" i="1"/>
  <c r="K225" i="1" s="1"/>
  <c r="K236" i="1"/>
  <c r="R149" i="1"/>
  <c r="N147" i="1"/>
  <c r="Q147" i="1" s="1"/>
  <c r="R164" i="1"/>
  <c r="R238" i="1"/>
  <c r="L213" i="1"/>
  <c r="O213" i="1" s="1"/>
  <c r="R198" i="1"/>
  <c r="R43" i="1"/>
  <c r="M227" i="1"/>
  <c r="P227" i="1" s="1"/>
  <c r="R104" i="1"/>
  <c r="R224" i="1"/>
  <c r="R76" i="1"/>
  <c r="R81" i="1"/>
  <c r="N428" i="1"/>
  <c r="Q428" i="1" s="1"/>
  <c r="R429" i="1"/>
  <c r="M397" i="1"/>
  <c r="R466" i="1"/>
  <c r="R330" i="1"/>
  <c r="E292" i="1"/>
  <c r="N290" i="1"/>
  <c r="Q290" i="1" s="1"/>
  <c r="E348" i="1"/>
  <c r="R260" i="1"/>
  <c r="R170" i="1"/>
  <c r="R257" i="1"/>
  <c r="R144" i="1"/>
  <c r="N102" i="1"/>
  <c r="Q102" i="1" s="1"/>
  <c r="R103" i="1"/>
  <c r="R28" i="1"/>
  <c r="E86" i="1"/>
  <c r="M15" i="1"/>
  <c r="E101" i="1"/>
  <c r="R480" i="1"/>
  <c r="N479" i="1"/>
  <c r="Q479" i="1" s="1"/>
  <c r="N409" i="1"/>
  <c r="Q409" i="1" s="1"/>
  <c r="R410" i="1"/>
  <c r="N333" i="1"/>
  <c r="Q333" i="1" s="1"/>
  <c r="R334" i="1"/>
  <c r="R361" i="1"/>
  <c r="N381" i="1"/>
  <c r="Q381" i="1" s="1"/>
  <c r="R401" i="1"/>
  <c r="R240" i="1"/>
  <c r="M323" i="1"/>
  <c r="R254" i="1"/>
  <c r="R161" i="1"/>
  <c r="N343" i="1"/>
  <c r="Q343" i="1" s="1"/>
  <c r="R231" i="1"/>
  <c r="E173" i="1"/>
  <c r="L101" i="1"/>
  <c r="O101" i="1" s="1"/>
  <c r="E146" i="1"/>
  <c r="R216" i="1"/>
  <c r="N97" i="1"/>
  <c r="Q97" i="1" s="1"/>
  <c r="M70" i="1"/>
  <c r="N95" i="1"/>
  <c r="Q95" i="1" s="1"/>
  <c r="E137" i="1"/>
  <c r="R68" i="1"/>
  <c r="N435" i="1"/>
  <c r="Q435" i="1" s="1"/>
  <c r="E507" i="1"/>
  <c r="R520" i="1"/>
  <c r="N482" i="1"/>
  <c r="Q482" i="1" s="1"/>
  <c r="E408" i="1"/>
  <c r="R454" i="1"/>
  <c r="R449" i="1"/>
  <c r="R453" i="1"/>
  <c r="E313" i="1"/>
  <c r="L460" i="1"/>
  <c r="O460" i="1" s="1"/>
  <c r="L378" i="1"/>
  <c r="O378" i="1" s="1"/>
  <c r="L313" i="1"/>
  <c r="O313" i="1" s="1"/>
  <c r="E268" i="1"/>
  <c r="L397" i="1"/>
  <c r="O397" i="1" s="1"/>
  <c r="M313" i="1"/>
  <c r="R308" i="1"/>
  <c r="E236" i="1"/>
  <c r="E235" i="1"/>
  <c r="R75" i="1"/>
  <c r="M173" i="1"/>
  <c r="N89" i="1"/>
  <c r="Q89" i="1" s="1"/>
  <c r="R262" i="1"/>
  <c r="R130" i="1"/>
  <c r="R192" i="1"/>
  <c r="R141" i="1"/>
  <c r="N106" i="1"/>
  <c r="Q106" i="1" s="1"/>
  <c r="R140" i="1"/>
  <c r="N69" i="1"/>
  <c r="Q69" i="1" s="1"/>
  <c r="L66" i="1"/>
  <c r="O66" i="1" s="1"/>
  <c r="M464" i="1"/>
  <c r="R400" i="1"/>
  <c r="R470" i="1"/>
  <c r="N509" i="1"/>
  <c r="Q509" i="1" s="1"/>
  <c r="R443" i="1"/>
  <c r="R407" i="1"/>
  <c r="R436" i="1"/>
  <c r="N472" i="1"/>
  <c r="Q472" i="1" s="1"/>
  <c r="R462" i="1"/>
  <c r="N461" i="1"/>
  <c r="Q461" i="1" s="1"/>
  <c r="R322" i="1"/>
  <c r="N379" i="1"/>
  <c r="Q379" i="1" s="1"/>
  <c r="R351" i="1"/>
  <c r="N314" i="1"/>
  <c r="M247" i="1"/>
  <c r="P247" i="1" s="1"/>
  <c r="R277" i="1"/>
  <c r="R310" i="1"/>
  <c r="E323" i="1"/>
  <c r="R209" i="1"/>
  <c r="R184" i="1"/>
  <c r="N71" i="1"/>
  <c r="Q71" i="1" s="1"/>
  <c r="R201" i="1"/>
  <c r="N87" i="1"/>
  <c r="Q87" i="1" s="1"/>
  <c r="R88" i="1"/>
  <c r="R377" i="1"/>
  <c r="E190" i="1"/>
  <c r="L166" i="1"/>
  <c r="O166" i="1" s="1"/>
  <c r="R123" i="1"/>
  <c r="E15" i="1"/>
  <c r="R56" i="1"/>
  <c r="R52" i="1"/>
  <c r="R50" i="1"/>
  <c r="N48" i="1"/>
  <c r="Q48" i="1" s="1"/>
  <c r="J34" i="1" l="1"/>
  <c r="J13" i="1" s="1"/>
  <c r="K288" i="1"/>
  <c r="K287" i="1" s="1"/>
  <c r="K370" i="1"/>
  <c r="K369" i="1" s="1"/>
  <c r="L464" i="1"/>
  <c r="O464" i="1" s="1"/>
  <c r="R59" i="1"/>
  <c r="R228" i="1"/>
  <c r="G34" i="1"/>
  <c r="G13" i="1" s="1"/>
  <c r="R388" i="1"/>
  <c r="R309" i="1"/>
  <c r="N17" i="1"/>
  <c r="Q17" i="1" s="1"/>
  <c r="R491" i="1"/>
  <c r="H370" i="1"/>
  <c r="H369" i="1" s="1"/>
  <c r="H287" i="1"/>
  <c r="R331" i="1"/>
  <c r="R324" i="1"/>
  <c r="H38" i="1"/>
  <c r="H37" i="1" s="1"/>
  <c r="H36" i="1" s="1"/>
  <c r="H35" i="1" s="1"/>
  <c r="R64" i="1"/>
  <c r="R167" i="1"/>
  <c r="E370" i="1"/>
  <c r="K456" i="1"/>
  <c r="K455" i="1" s="1"/>
  <c r="R390" i="1"/>
  <c r="R24" i="1"/>
  <c r="L433" i="1"/>
  <c r="O433" i="1" s="1"/>
  <c r="R112" i="1"/>
  <c r="R138" i="1"/>
  <c r="L507" i="1"/>
  <c r="F34" i="1"/>
  <c r="F13" i="1" s="1"/>
  <c r="R395" i="1"/>
  <c r="K190" i="1"/>
  <c r="K189" i="1" s="1"/>
  <c r="K188" i="1" s="1"/>
  <c r="R180" i="1"/>
  <c r="K38" i="1"/>
  <c r="K37" i="1" s="1"/>
  <c r="K36" i="1" s="1"/>
  <c r="L16" i="1"/>
  <c r="O16" i="1" s="1"/>
  <c r="L14" i="1"/>
  <c r="R126" i="1"/>
  <c r="R326" i="1"/>
  <c r="R423" i="1"/>
  <c r="R31" i="1"/>
  <c r="N213" i="1"/>
  <c r="I35" i="1"/>
  <c r="I34" i="1" s="1"/>
  <c r="I13" i="1" s="1"/>
  <c r="R314" i="1"/>
  <c r="Q314" i="1"/>
  <c r="R158" i="1"/>
  <c r="Q158" i="1"/>
  <c r="Q497" i="1"/>
  <c r="R497" i="1"/>
  <c r="R40" i="1"/>
  <c r="R73" i="1"/>
  <c r="Q20" i="1"/>
  <c r="R20" i="1"/>
  <c r="Q293" i="1"/>
  <c r="N292" i="1"/>
  <c r="Q292" i="1" s="1"/>
  <c r="R119" i="1"/>
  <c r="R269" i="1"/>
  <c r="Q269" i="1"/>
  <c r="Q372" i="1"/>
  <c r="N371" i="1"/>
  <c r="R372" i="1"/>
  <c r="C35" i="1"/>
  <c r="C34" i="1" s="1"/>
  <c r="O146" i="1"/>
  <c r="L145" i="1"/>
  <c r="O145" i="1" s="1"/>
  <c r="R299" i="1"/>
  <c r="Q393" i="1"/>
  <c r="R393" i="1"/>
  <c r="R147" i="1"/>
  <c r="E38" i="1"/>
  <c r="E37" i="1" s="1"/>
  <c r="N349" i="1"/>
  <c r="N348" i="1" s="1"/>
  <c r="Q348" i="1" s="1"/>
  <c r="Q359" i="1"/>
  <c r="R281" i="1"/>
  <c r="O227" i="1"/>
  <c r="L226" i="1"/>
  <c r="R465" i="1"/>
  <c r="R426" i="1"/>
  <c r="R338" i="1"/>
  <c r="D35" i="1"/>
  <c r="D34" i="1" s="1"/>
  <c r="L288" i="1"/>
  <c r="O288" i="1" s="1"/>
  <c r="E189" i="1"/>
  <c r="N434" i="1"/>
  <c r="Q434" i="1" s="1"/>
  <c r="E288" i="1"/>
  <c r="R48" i="1"/>
  <c r="M189" i="1"/>
  <c r="P189" i="1" s="1"/>
  <c r="N296" i="1"/>
  <c r="Q296" i="1" s="1"/>
  <c r="R416" i="1"/>
  <c r="R341" i="1"/>
  <c r="R477" i="1"/>
  <c r="L370" i="1"/>
  <c r="O370" i="1" s="1"/>
  <c r="N146" i="1"/>
  <c r="Q146" i="1" s="1"/>
  <c r="M38" i="1"/>
  <c r="P38" i="1" s="1"/>
  <c r="R359" i="1"/>
  <c r="R195" i="1"/>
  <c r="L117" i="1"/>
  <c r="I14" i="3" s="1"/>
  <c r="K16" i="1"/>
  <c r="K15" i="1" s="1"/>
  <c r="K14" i="1"/>
  <c r="R343" i="1"/>
  <c r="R428" i="1"/>
  <c r="L156" i="1"/>
  <c r="O156" i="1" s="1"/>
  <c r="N289" i="1"/>
  <c r="Q289" i="1" s="1"/>
  <c r="R290" i="1"/>
  <c r="R505" i="1"/>
  <c r="N378" i="1"/>
  <c r="Q378" i="1" s="1"/>
  <c r="R379" i="1"/>
  <c r="L45" i="1"/>
  <c r="O45" i="1" s="1"/>
  <c r="R333" i="1"/>
  <c r="N227" i="1"/>
  <c r="Q227" i="1" s="1"/>
  <c r="N173" i="1"/>
  <c r="Q173" i="1" s="1"/>
  <c r="R418" i="1"/>
  <c r="N374" i="1"/>
  <c r="Q374" i="1" s="1"/>
  <c r="R375" i="1"/>
  <c r="N422" i="1"/>
  <c r="Q422" i="1" s="1"/>
  <c r="R472" i="1"/>
  <c r="R69" i="1"/>
  <c r="E145" i="1"/>
  <c r="N236" i="1"/>
  <c r="Q236" i="1" s="1"/>
  <c r="N235" i="1"/>
  <c r="Q235" i="1" s="1"/>
  <c r="N39" i="1"/>
  <c r="Q39" i="1" s="1"/>
  <c r="R42" i="1"/>
  <c r="R411" i="1"/>
  <c r="R89" i="1"/>
  <c r="N247" i="1"/>
  <c r="Q247" i="1" s="1"/>
  <c r="R297" i="1"/>
  <c r="N166" i="1"/>
  <c r="Q166" i="1" s="1"/>
  <c r="R307" i="1"/>
  <c r="R199" i="1"/>
  <c r="M347" i="1"/>
  <c r="N101" i="1"/>
  <c r="Q101" i="1" s="1"/>
  <c r="R102" i="1"/>
  <c r="M433" i="1"/>
  <c r="P433" i="1" s="1"/>
  <c r="M226" i="1"/>
  <c r="P226" i="1" s="1"/>
  <c r="R46" i="1"/>
  <c r="E136" i="1"/>
  <c r="N464" i="1"/>
  <c r="Q464" i="1" s="1"/>
  <c r="R467" i="1"/>
  <c r="N66" i="1"/>
  <c r="R174" i="1"/>
  <c r="E456" i="1"/>
  <c r="E246" i="1"/>
  <c r="N501" i="1"/>
  <c r="Q501" i="1" s="1"/>
  <c r="R502" i="1"/>
  <c r="N118" i="1"/>
  <c r="Q118" i="1" s="1"/>
  <c r="E156" i="1"/>
  <c r="R106" i="1"/>
  <c r="N86" i="1"/>
  <c r="Q86" i="1" s="1"/>
  <c r="R87" i="1"/>
  <c r="R474" i="1"/>
  <c r="M145" i="1"/>
  <c r="L348" i="1"/>
  <c r="O348" i="1" s="1"/>
  <c r="N508" i="1"/>
  <c r="Q508" i="1" s="1"/>
  <c r="R509" i="1"/>
  <c r="R95" i="1"/>
  <c r="R248" i="1"/>
  <c r="R305" i="1"/>
  <c r="N137" i="1"/>
  <c r="Q137" i="1" s="1"/>
  <c r="N191" i="1"/>
  <c r="Q191" i="1" s="1"/>
  <c r="N337" i="1"/>
  <c r="Q337" i="1" s="1"/>
  <c r="M370" i="1"/>
  <c r="L190" i="1"/>
  <c r="O190" i="1" s="1"/>
  <c r="N157" i="1"/>
  <c r="N408" i="1"/>
  <c r="Q408" i="1" s="1"/>
  <c r="R409" i="1"/>
  <c r="N323" i="1"/>
  <c r="Q323" i="1" s="1"/>
  <c r="N460" i="1"/>
  <c r="Q460" i="1" s="1"/>
  <c r="R461" i="1"/>
  <c r="R237" i="1"/>
  <c r="M246" i="1"/>
  <c r="P246" i="1" s="1"/>
  <c r="N481" i="1"/>
  <c r="Q481" i="1" s="1"/>
  <c r="R482" i="1"/>
  <c r="R381" i="1"/>
  <c r="R479" i="1"/>
  <c r="E347" i="1"/>
  <c r="R218" i="1"/>
  <c r="R362" i="1"/>
  <c r="R97" i="1"/>
  <c r="M288" i="1"/>
  <c r="N457" i="1"/>
  <c r="Q457" i="1" s="1"/>
  <c r="R458" i="1"/>
  <c r="N488" i="1"/>
  <c r="Q488" i="1" s="1"/>
  <c r="R489" i="1"/>
  <c r="R435" i="1"/>
  <c r="E226" i="1"/>
  <c r="M117" i="1"/>
  <c r="J14" i="3" s="1"/>
  <c r="E117" i="1"/>
  <c r="N268" i="1"/>
  <c r="Q268" i="1" s="1"/>
  <c r="R495" i="1"/>
  <c r="M136" i="1"/>
  <c r="M156" i="1"/>
  <c r="P156" i="1" s="1"/>
  <c r="R311" i="1"/>
  <c r="E433" i="1"/>
  <c r="E369" i="1" s="1"/>
  <c r="M456" i="1"/>
  <c r="L136" i="1"/>
  <c r="O136" i="1" s="1"/>
  <c r="R61" i="1"/>
  <c r="N70" i="1"/>
  <c r="Q70" i="1" s="1"/>
  <c r="R71" i="1"/>
  <c r="N313" i="1"/>
  <c r="Q313" i="1" s="1"/>
  <c r="L246" i="1"/>
  <c r="O246" i="1" s="1"/>
  <c r="N397" i="1"/>
  <c r="Q397" i="1" s="1"/>
  <c r="R398" i="1"/>
  <c r="O14" i="1" l="1"/>
  <c r="L10" i="3" s="1"/>
  <c r="I10" i="3"/>
  <c r="Q213" i="1"/>
  <c r="L456" i="1"/>
  <c r="O456" i="1" s="1"/>
  <c r="O507" i="1"/>
  <c r="R17" i="1"/>
  <c r="N16" i="1"/>
  <c r="Q16" i="1" s="1"/>
  <c r="N14" i="1"/>
  <c r="H34" i="1"/>
  <c r="H13" i="1" s="1"/>
  <c r="R146" i="1"/>
  <c r="R247" i="1"/>
  <c r="K35" i="1"/>
  <c r="K34" i="1" s="1"/>
  <c r="K13" i="1" s="1"/>
  <c r="L15" i="1"/>
  <c r="O15" i="1" s="1"/>
  <c r="R137" i="1"/>
  <c r="R292" i="1"/>
  <c r="R213" i="1"/>
  <c r="R227" i="1"/>
  <c r="R434" i="1"/>
  <c r="R236" i="1"/>
  <c r="R235" i="1"/>
  <c r="R173" i="1"/>
  <c r="N45" i="1"/>
  <c r="Q45" i="1" s="1"/>
  <c r="Q66" i="1"/>
  <c r="O117" i="1"/>
  <c r="L14" i="3" s="1"/>
  <c r="C13" i="1"/>
  <c r="Q371" i="1"/>
  <c r="R371" i="1"/>
  <c r="R313" i="1"/>
  <c r="R118" i="1"/>
  <c r="R349" i="1"/>
  <c r="Q349" i="1"/>
  <c r="P117" i="1"/>
  <c r="M14" i="3" s="1"/>
  <c r="O226" i="1"/>
  <c r="L225" i="1"/>
  <c r="I17" i="3" s="1"/>
  <c r="R166" i="1"/>
  <c r="R157" i="1"/>
  <c r="Q157" i="1"/>
  <c r="D13" i="1"/>
  <c r="R408" i="1"/>
  <c r="R296" i="1"/>
  <c r="M287" i="1"/>
  <c r="M188" i="1"/>
  <c r="J16" i="3" s="1"/>
  <c r="L245" i="1"/>
  <c r="I18" i="3" s="1"/>
  <c r="R460" i="1"/>
  <c r="L189" i="1"/>
  <c r="O189" i="1" s="1"/>
  <c r="E135" i="1"/>
  <c r="R422" i="1"/>
  <c r="R374" i="1"/>
  <c r="N370" i="1"/>
  <c r="Q370" i="1" s="1"/>
  <c r="L369" i="1"/>
  <c r="I20" i="3" s="1"/>
  <c r="R86" i="1"/>
  <c r="E287" i="1"/>
  <c r="L135" i="1"/>
  <c r="I15" i="3" s="1"/>
  <c r="L38" i="1"/>
  <c r="O38" i="1" s="1"/>
  <c r="E245" i="1"/>
  <c r="R378" i="1"/>
  <c r="E225" i="1"/>
  <c r="E455" i="1"/>
  <c r="R39" i="1"/>
  <c r="R101" i="1"/>
  <c r="M455" i="1"/>
  <c r="M135" i="1"/>
  <c r="J15" i="3" s="1"/>
  <c r="R481" i="1"/>
  <c r="M369" i="1"/>
  <c r="J20" i="3" s="1"/>
  <c r="N433" i="1"/>
  <c r="Q433" i="1" s="1"/>
  <c r="N507" i="1"/>
  <c r="Q507" i="1" s="1"/>
  <c r="R508" i="1"/>
  <c r="R66" i="1"/>
  <c r="M225" i="1"/>
  <c r="J17" i="3" s="1"/>
  <c r="N288" i="1"/>
  <c r="R289" i="1"/>
  <c r="M245" i="1"/>
  <c r="J18" i="3" s="1"/>
  <c r="L347" i="1"/>
  <c r="O347" i="1" s="1"/>
  <c r="R323" i="1"/>
  <c r="N226" i="1"/>
  <c r="R501" i="1"/>
  <c r="R488" i="1"/>
  <c r="N190" i="1"/>
  <c r="Q190" i="1" s="1"/>
  <c r="R191" i="1"/>
  <c r="M37" i="1"/>
  <c r="J13" i="3" s="1"/>
  <c r="E188" i="1"/>
  <c r="N347" i="1"/>
  <c r="Q347" i="1" s="1"/>
  <c r="R348" i="1"/>
  <c r="N156" i="1"/>
  <c r="Q156" i="1" s="1"/>
  <c r="N117" i="1"/>
  <c r="K14" i="3" s="1"/>
  <c r="R464" i="1"/>
  <c r="R337" i="1"/>
  <c r="N136" i="1"/>
  <c r="Q136" i="1" s="1"/>
  <c r="R397" i="1"/>
  <c r="R70" i="1"/>
  <c r="N456" i="1"/>
  <c r="Q456" i="1" s="1"/>
  <c r="R457" i="1"/>
  <c r="R268" i="1"/>
  <c r="N246" i="1"/>
  <c r="Q246" i="1" s="1"/>
  <c r="N145" i="1"/>
  <c r="Q145" i="1" s="1"/>
  <c r="E36" i="1"/>
  <c r="R14" i="1" l="1"/>
  <c r="O10" i="3" s="1"/>
  <c r="K10" i="3"/>
  <c r="L455" i="1"/>
  <c r="Q14" i="1"/>
  <c r="N10" i="3" s="1"/>
  <c r="R16" i="1"/>
  <c r="N15" i="1"/>
  <c r="Q15" i="1" s="1"/>
  <c r="R156" i="1"/>
  <c r="N38" i="1"/>
  <c r="Q38" i="1" s="1"/>
  <c r="R45" i="1"/>
  <c r="R136" i="1"/>
  <c r="P225" i="1"/>
  <c r="M17" i="3" s="1"/>
  <c r="P369" i="1"/>
  <c r="M20" i="3" s="1"/>
  <c r="R226" i="1"/>
  <c r="Q226" i="1"/>
  <c r="O245" i="1"/>
  <c r="L18" i="3" s="1"/>
  <c r="O135" i="1"/>
  <c r="L15" i="3" s="1"/>
  <c r="P135" i="1"/>
  <c r="M15" i="3" s="1"/>
  <c r="P188" i="1"/>
  <c r="M16" i="3" s="1"/>
  <c r="O225" i="1"/>
  <c r="L17" i="3" s="1"/>
  <c r="Q117" i="1"/>
  <c r="N14" i="3" s="1"/>
  <c r="P245" i="1"/>
  <c r="M18" i="3" s="1"/>
  <c r="R117" i="1"/>
  <c r="O14" i="3" s="1"/>
  <c r="P37" i="1"/>
  <c r="M13" i="3" s="1"/>
  <c r="O369" i="1"/>
  <c r="L20" i="3" s="1"/>
  <c r="R288" i="1"/>
  <c r="Q288" i="1"/>
  <c r="R456" i="1"/>
  <c r="R433" i="1"/>
  <c r="R347" i="1"/>
  <c r="L188" i="1"/>
  <c r="I16" i="3" s="1"/>
  <c r="N245" i="1"/>
  <c r="K18" i="3" s="1"/>
  <c r="N135" i="1"/>
  <c r="K15" i="3" s="1"/>
  <c r="N455" i="1"/>
  <c r="K21" i="3" s="1"/>
  <c r="R246" i="1"/>
  <c r="L287" i="1"/>
  <c r="I19" i="3" s="1"/>
  <c r="R507" i="1"/>
  <c r="R145" i="1"/>
  <c r="L37" i="1"/>
  <c r="I13" i="3" s="1"/>
  <c r="N287" i="1"/>
  <c r="K19" i="3" s="1"/>
  <c r="M36" i="1"/>
  <c r="J12" i="3" s="1"/>
  <c r="E35" i="1"/>
  <c r="N225" i="1"/>
  <c r="K17" i="3" s="1"/>
  <c r="N369" i="1"/>
  <c r="K20" i="3" s="1"/>
  <c r="R370" i="1"/>
  <c r="N189" i="1"/>
  <c r="Q189" i="1" s="1"/>
  <c r="R190" i="1"/>
  <c r="O455" i="1" l="1"/>
  <c r="L21" i="3" s="1"/>
  <c r="I21" i="3"/>
  <c r="R15" i="1"/>
  <c r="R38" i="1"/>
  <c r="N37" i="1"/>
  <c r="O188" i="1"/>
  <c r="L16" i="3" s="1"/>
  <c r="O37" i="1"/>
  <c r="L13" i="3" s="1"/>
  <c r="Q369" i="1"/>
  <c r="N20" i="3" s="1"/>
  <c r="Q225" i="1"/>
  <c r="N17" i="3" s="1"/>
  <c r="P36" i="1"/>
  <c r="M12" i="3" s="1"/>
  <c r="Q135" i="1"/>
  <c r="N15" i="3" s="1"/>
  <c r="Q245" i="1"/>
  <c r="N18" i="3" s="1"/>
  <c r="Q287" i="1"/>
  <c r="N19" i="3" s="1"/>
  <c r="O287" i="1"/>
  <c r="L19" i="3" s="1"/>
  <c r="Q455" i="1"/>
  <c r="N21" i="3" s="1"/>
  <c r="R455" i="1"/>
  <c r="O21" i="3" s="1"/>
  <c r="R287" i="1"/>
  <c r="O19" i="3" s="1"/>
  <c r="R135" i="1"/>
  <c r="O15" i="3" s="1"/>
  <c r="E34" i="1"/>
  <c r="M35" i="1"/>
  <c r="P35" i="1" s="1"/>
  <c r="N188" i="1"/>
  <c r="K16" i="3" s="1"/>
  <c r="R189" i="1"/>
  <c r="R369" i="1"/>
  <c r="O20" i="3" s="1"/>
  <c r="R225" i="1"/>
  <c r="O17" i="3" s="1"/>
  <c r="R245" i="1"/>
  <c r="O18" i="3" s="1"/>
  <c r="L36" i="1"/>
  <c r="I12" i="3" s="1"/>
  <c r="Q37" i="1" l="1"/>
  <c r="N13" i="3" s="1"/>
  <c r="K13" i="3"/>
  <c r="R37" i="1"/>
  <c r="O13" i="3" s="1"/>
  <c r="N36" i="1"/>
  <c r="Q188" i="1"/>
  <c r="N16" i="3" s="1"/>
  <c r="O36" i="1"/>
  <c r="L12" i="3" s="1"/>
  <c r="R188" i="1"/>
  <c r="O16" i="3" s="1"/>
  <c r="M34" i="1"/>
  <c r="J11" i="3" s="1"/>
  <c r="E13" i="1"/>
  <c r="L35" i="1"/>
  <c r="O35" i="1" s="1"/>
  <c r="Q36" i="1" l="1"/>
  <c r="N12" i="3" s="1"/>
  <c r="K12" i="3"/>
  <c r="R36" i="1"/>
  <c r="O12" i="3" s="1"/>
  <c r="N35" i="1"/>
  <c r="Q35" i="1" s="1"/>
  <c r="P34" i="1"/>
  <c r="M11" i="3" s="1"/>
  <c r="L34" i="1"/>
  <c r="I11" i="3" s="1"/>
  <c r="M13" i="1"/>
  <c r="J9" i="3" s="1"/>
  <c r="R35" i="1" l="1"/>
  <c r="N34" i="1"/>
  <c r="P13" i="1"/>
  <c r="M9" i="3" s="1"/>
  <c r="O34" i="1"/>
  <c r="L11" i="3" s="1"/>
  <c r="L13" i="1"/>
  <c r="I9" i="3" s="1"/>
  <c r="Q34" i="1" l="1"/>
  <c r="N11" i="3" s="1"/>
  <c r="K11" i="3"/>
  <c r="R34" i="1"/>
  <c r="O11" i="3" s="1"/>
  <c r="N13" i="1"/>
  <c r="O13" i="1"/>
  <c r="L9" i="3" s="1"/>
  <c r="K9" i="3" l="1"/>
  <c r="Q13" i="1"/>
  <c r="N9" i="3" s="1"/>
  <c r="R13" i="1"/>
  <c r="O9" i="3" s="1"/>
</calcChain>
</file>

<file path=xl/comments1.xml><?xml version="1.0" encoding="utf-8"?>
<comments xmlns="http://schemas.openxmlformats.org/spreadsheetml/2006/main">
  <authors>
    <author>HP</author>
  </authors>
  <commentList>
    <comment ref="C509" authorId="0" shapeId="0">
      <text>
        <r>
          <rPr>
            <b/>
            <sz val="9"/>
            <rFont val="Tahoma"/>
            <family val="2"/>
          </rPr>
          <t>HP:</t>
        </r>
        <r>
          <rPr>
            <sz val="9"/>
            <rFont val="Tahoma"/>
            <family val="2"/>
          </rPr>
          <t xml:space="preserve">
</t>
        </r>
      </text>
    </comment>
    <comment ref="D509" authorId="0" shapeId="0">
      <text>
        <r>
          <rPr>
            <b/>
            <sz val="9"/>
            <rFont val="Tahoma"/>
            <family val="2"/>
          </rPr>
          <t>HP:</t>
        </r>
        <r>
          <rPr>
            <sz val="9"/>
            <rFont val="Tahoma"/>
            <family val="2"/>
          </rPr>
          <t xml:space="preserve">
</t>
        </r>
      </text>
    </comment>
    <comment ref="E509" authorId="0" shapeId="0">
      <text>
        <r>
          <rPr>
            <b/>
            <sz val="9"/>
            <rFont val="Tahoma"/>
            <family val="2"/>
          </rPr>
          <t>HP: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<sst xmlns="http://schemas.openxmlformats.org/spreadsheetml/2006/main" count="1083" uniqueCount="397">
  <si>
    <t>PEMERINTAH PROVINSI KALIMANTAN TIMUR</t>
  </si>
  <si>
    <t>LAPORAN REALISASI ANGGARAN PER BIDANG</t>
  </si>
  <si>
    <t>Urusan Pemerintahan</t>
  </si>
  <si>
    <t>: Urusan Pilihan</t>
  </si>
  <si>
    <t>Bidang Pemerintahan</t>
  </si>
  <si>
    <t>: Pertanian</t>
  </si>
  <si>
    <t>Unit Organisasi</t>
  </si>
  <si>
    <t>: Dinas Perkebunan</t>
  </si>
  <si>
    <t>KODE REKENING</t>
  </si>
  <si>
    <t>URAIAN</t>
  </si>
  <si>
    <t>ANGGARAN</t>
  </si>
  <si>
    <t>REALISASI</t>
  </si>
  <si>
    <t>%</t>
  </si>
  <si>
    <t>SISA PAGU</t>
  </si>
  <si>
    <t>MURNI</t>
  </si>
  <si>
    <t>FCPF</t>
  </si>
  <si>
    <t>TOTAL</t>
  </si>
  <si>
    <t>BULAN LALU</t>
  </si>
  <si>
    <t>BULAN INI</t>
  </si>
  <si>
    <t>JUMLAH</t>
  </si>
  <si>
    <t>3-27.0-00.0-00.01</t>
  </si>
  <si>
    <t>DINAS PERKEBUNAN</t>
  </si>
  <si>
    <t>5.1.01</t>
  </si>
  <si>
    <t>Belanja Pegawai</t>
  </si>
  <si>
    <t>Program (3.27.01)</t>
  </si>
  <si>
    <t>PROGRAM PENUNJANG URUSAN PEMERINTAHAN DAERAH PROVINSI</t>
  </si>
  <si>
    <t>Kegiatan (3.27.01.1.02)</t>
  </si>
  <si>
    <t>Administrasi Keuangan Perangkat Daerah</t>
  </si>
  <si>
    <t xml:space="preserve">3.27.01.1.02.01 </t>
  </si>
  <si>
    <t>Penyediaan Gaji dan Tunjangan ASN</t>
  </si>
  <si>
    <t>5.1.01.01.01.0001</t>
  </si>
  <si>
    <t>Belanja Gaji Pokok PNS</t>
  </si>
  <si>
    <t>5.1.01.01.02.0001</t>
  </si>
  <si>
    <t>Belanja Tunjangan Keluarga PNS</t>
  </si>
  <si>
    <t>5.1.01.01.03.0001</t>
  </si>
  <si>
    <t>Belanja Tunjangan Jabatan PNS</t>
  </si>
  <si>
    <t>5.1.01.01.04.0001</t>
  </si>
  <si>
    <t>Belanja Tunjangan Fungsional PNS</t>
  </si>
  <si>
    <t>5.1.01.01.05.0001</t>
  </si>
  <si>
    <t>Belanja Tunjangan Fungsional Umum PNS</t>
  </si>
  <si>
    <t>5.1.01.01.06.0001</t>
  </si>
  <si>
    <t>Belanja Tunjangan Beras PNS</t>
  </si>
  <si>
    <t>5.1.01.01.07.0001</t>
  </si>
  <si>
    <t>Belanja Tunjangan PPh/Tunjangan Khusus PNS</t>
  </si>
  <si>
    <t>5.1.01.01.08.0001</t>
  </si>
  <si>
    <t>Belanja Pembulatan Gaji PNS</t>
  </si>
  <si>
    <t>5.1.01.01.09.0001</t>
  </si>
  <si>
    <t>Belanja Iuran Jaminan Kesehatan PNS</t>
  </si>
  <si>
    <t>5.1.01.01.10.0001</t>
  </si>
  <si>
    <t>Belanja Iuran Jaminan Kecelakaan Kerja PNS</t>
  </si>
  <si>
    <t>5.1.01.01.11.0001</t>
  </si>
  <si>
    <t>Belanja Iuran Jaminan Kematian PNS</t>
  </si>
  <si>
    <t>5.1.01.02.01.0001</t>
  </si>
  <si>
    <t>Tambahan Penghasilan berdasarkan Beban Kerja PNS</t>
  </si>
  <si>
    <t>5.1.01.02.05.0001</t>
  </si>
  <si>
    <t>Tambahan Penghasilan berdasarkan Prestasi Kerja PNS</t>
  </si>
  <si>
    <t>3.27.01.1.02.02</t>
  </si>
  <si>
    <t>Penyediaan Administrasi Pelaksanaan Tugas ASN</t>
  </si>
  <si>
    <t>5.1.01.03.07.0001</t>
  </si>
  <si>
    <t>Belanja Honorarium Penanggungjawaban Pengelola Keuangan</t>
  </si>
  <si>
    <t>5.1.01.03.07.0002</t>
  </si>
  <si>
    <t>Belanja Honorarium Pengadaan Barang/Jasa</t>
  </si>
  <si>
    <t>5.1</t>
  </si>
  <si>
    <t>Belanja Operasi Dinas dan UPTD</t>
  </si>
  <si>
    <t>5.1.02</t>
  </si>
  <si>
    <t>Belanja Operasi Dinas</t>
  </si>
  <si>
    <t>SEKRETARIAT</t>
  </si>
  <si>
    <t>SUB BAGIAN UMUM DAN KEPEGAWAIAN</t>
  </si>
  <si>
    <t>Kegiatan (3.27.01.1.05)</t>
  </si>
  <si>
    <t>Administrasi Kepegawaian Perangkat Daerah</t>
  </si>
  <si>
    <t>3.27.01.1.05.02</t>
  </si>
  <si>
    <t>Pengadaan Pakaian Dinas Beserta Atribut Kelengkapannya</t>
  </si>
  <si>
    <t>5.1.02.01.01.0063</t>
  </si>
  <si>
    <t>Belanja Pakaian Dinas Harian (PDH)</t>
  </si>
  <si>
    <t>3.27.01.1.05.09</t>
  </si>
  <si>
    <t>Pendidikan dan Pelatihan Pegawai Berdasarkan Tugas dan Fungsi</t>
  </si>
  <si>
    <t>5.1.02.02.12.0003</t>
  </si>
  <si>
    <t xml:space="preserve">Belanja Bimbingan Teknis </t>
  </si>
  <si>
    <t>5.1.02.04.01.0001</t>
  </si>
  <si>
    <t>Belanja Perjalanan Dinas Biasa</t>
  </si>
  <si>
    <t>Kegiatan (3.27.01.1.06)</t>
  </si>
  <si>
    <t>Administrasi Umum Perangkat Daerah</t>
  </si>
  <si>
    <t>3.27.01.1.06.01</t>
  </si>
  <si>
    <t>Penyediaan Komponen Instalasi Listrik/Penerangan Bangunan Kantor</t>
  </si>
  <si>
    <t>5.1.02.01.01.0031</t>
  </si>
  <si>
    <t>Belanja Alat/Bahan untuk Kegiatan Kantor- Alat Listrik</t>
  </si>
  <si>
    <t>3.27.01.1.06.02</t>
  </si>
  <si>
    <t>Penyediaan Peralatan dan Perlengkapan Kantor</t>
  </si>
  <si>
    <t xml:space="preserve">5.1.02.01.01.0015 </t>
  </si>
  <si>
    <t>Belanja Suku Cadang-Suku Cadang Alat Kedokteran</t>
  </si>
  <si>
    <t xml:space="preserve">5.1.02.01.01.0024 </t>
  </si>
  <si>
    <t>Belanja Alat/Bahan untuk Kegiatan Kantor-Alat Tulis Kantor</t>
  </si>
  <si>
    <t xml:space="preserve">5.1.02.01.01.0026 </t>
  </si>
  <si>
    <t>Belanja Alat/Bahan untuk Kegiatan Kantor- Bahan Cetak</t>
  </si>
  <si>
    <t xml:space="preserve">5.1.02.01.01.0029 </t>
  </si>
  <si>
    <t>Belanja Alat/Bahan untuk Kegiatan Kantor-Bahan Komputer</t>
  </si>
  <si>
    <t xml:space="preserve">5.1.02.01.01.0030 </t>
  </si>
  <si>
    <t>Belanja Alat/Bahan untuk Kegiatan Kantor-Perabot Kantor</t>
  </si>
  <si>
    <t xml:space="preserve">5.1.02.01.01.0035 </t>
  </si>
  <si>
    <t>Belanja Alat/Bahan untuk Kegiatan Kantor- Suvenir/Cendera Mata</t>
  </si>
  <si>
    <t xml:space="preserve">5.1.02.01.01.0036 </t>
  </si>
  <si>
    <t>Belanja Alat/Bahan untuk Kegiatan Kantor-Alat/Bahan untuk Kegiatan Kantor Lainnya</t>
  </si>
  <si>
    <t xml:space="preserve">5.1.02.01.01.0037 </t>
  </si>
  <si>
    <t>Belanja Obat-Obatan-Obat</t>
  </si>
  <si>
    <t xml:space="preserve">5.1.02.01.01.0063 </t>
  </si>
  <si>
    <t xml:space="preserve">5.1.02.02.04.0117 </t>
  </si>
  <si>
    <t>Belanja Sewa Alat Kantor Lainnya</t>
  </si>
  <si>
    <t>3.27.01.1.06.04</t>
  </si>
  <si>
    <t>Penyediaan Bahan Logistik Kantor</t>
  </si>
  <si>
    <t>5.1.02.01.01.0052</t>
  </si>
  <si>
    <t>Belanja Makanan dan Minuman Rapat</t>
  </si>
  <si>
    <t>3.27.01.1.06.05</t>
  </si>
  <si>
    <t>Penyediaan Barang Cetakan dan Penggandaan</t>
  </si>
  <si>
    <t>5.1.02.01.01.0024</t>
  </si>
  <si>
    <t>5.1.02.01.01.0026</t>
  </si>
  <si>
    <t>3.27.01.1.06.06</t>
  </si>
  <si>
    <t>Penyediaan Bahan Bacaan dan Peraturan Perundang-Undangan</t>
  </si>
  <si>
    <t>5.1.02.02.01.0062</t>
  </si>
  <si>
    <t>Belanja Langganan Jurnal/Surat Kabar/Majalah</t>
  </si>
  <si>
    <t>3.27.01.1.06.09</t>
  </si>
  <si>
    <t>Penyelenggaraan Rapat Koordinasi dan Konsultasi SKPD</t>
  </si>
  <si>
    <t>5.1.02.02.01.0003</t>
  </si>
  <si>
    <t>Honorarium Narasumber atau Pembahas, Moderator, Pembawa Acara, dan Panitia</t>
  </si>
  <si>
    <t>5.1.02.02.01.0004</t>
  </si>
  <si>
    <t>Honorarium Tim Pelaksana Kegiatan dan Sekretariat Tim Pelaksana Kegiatan</t>
  </si>
  <si>
    <t>Kegiatan (3.27.01.1.07)</t>
  </si>
  <si>
    <t>Pengadaan Barang Milik Daerah Penunjang Urusan Pemerintah Daerah</t>
  </si>
  <si>
    <t>3.27.01.1.07.02</t>
  </si>
  <si>
    <t>Pengadaan Kendaraan Dinas Operasional atau Lapangan</t>
  </si>
  <si>
    <t>5.2.02.02.01.0001</t>
  </si>
  <si>
    <t>Belanja Modal Kendaraan Dinas Bermotor Perorangan</t>
  </si>
  <si>
    <t>3.27.01.1.07.10</t>
  </si>
  <si>
    <t>Pengadaan Sarana dan Prasarana Gedung Kantor atau Bangunan Lainnya</t>
  </si>
  <si>
    <t>5.2.02.05.01.0001</t>
  </si>
  <si>
    <t>Belanja Modal Mesin Ketik</t>
  </si>
  <si>
    <t>5.2.02.05.01.0004</t>
  </si>
  <si>
    <t>Belanja Modal Alat Penyimpan Perlengkapan Kantor</t>
  </si>
  <si>
    <t>5.2.02.05.01.0005</t>
  </si>
  <si>
    <t>Belanja Modal Alat Kantor Lainnya</t>
  </si>
  <si>
    <t>5.2.02.05.02.0001</t>
  </si>
  <si>
    <t>Belanja Modal Mebel</t>
  </si>
  <si>
    <t>5.2.02.05.02.0005</t>
  </si>
  <si>
    <t>Belanja Modal Alat Dapur</t>
  </si>
  <si>
    <t>5.2.02.05.02.0006</t>
  </si>
  <si>
    <t>Belanja Modal Alat Rumah Tangga Lainnya (Home Use)</t>
  </si>
  <si>
    <t>5.2.02.06.01.0001</t>
  </si>
  <si>
    <t>Belanja Modal Peralatan Studio Audio</t>
  </si>
  <si>
    <t>5.2.02.06.01.0002</t>
  </si>
  <si>
    <t>Belanja Modal Peralatan Studio Video dan Film</t>
  </si>
  <si>
    <t>5.2.02.06.02.0001</t>
  </si>
  <si>
    <t>Belanja Modal Alat Komunikasi Telephone</t>
  </si>
  <si>
    <t>5.2.02.10.01.0002</t>
  </si>
  <si>
    <t>Belanja Modal Personal Computer</t>
  </si>
  <si>
    <t>5.2.02.10.02.0003</t>
  </si>
  <si>
    <t>Belanja Modal Peralatan Personal Computer</t>
  </si>
  <si>
    <t>5.2.02.10.02.0005</t>
  </si>
  <si>
    <t>Belanja Modal Peralatan Komputer Lainnya</t>
  </si>
  <si>
    <t>Kegiatan (3.27.01.1.08)</t>
  </si>
  <si>
    <t>Penyediaan Jasa Penunjang Urusan Pemerintahan Daerah</t>
  </si>
  <si>
    <t>3.27.01.1.08.01</t>
  </si>
  <si>
    <t>Penyediaan Jasa Surat Menyurat</t>
  </si>
  <si>
    <t>5.1.02.01.01.0027</t>
  </si>
  <si>
    <t>Belanja Alat/Bahan untuk Kegiatan Kantor-Benda Pos</t>
  </si>
  <si>
    <t>3.27.01.1.08.02</t>
  </si>
  <si>
    <t>Penyediaan Jasa Komunikasi, Sumber Daya Air dan Listrik</t>
  </si>
  <si>
    <t>5.1.02.02.01.0041</t>
  </si>
  <si>
    <t>Belanja Jasa Pemasangan Instalasi Telepon, Air, dan Listrik</t>
  </si>
  <si>
    <t>5.1.02.02.01.0059</t>
  </si>
  <si>
    <t>Belanja Tagihan Telepon</t>
  </si>
  <si>
    <t>5.1.02.02.01.0060</t>
  </si>
  <si>
    <t>Belanja Tagihan Air</t>
  </si>
  <si>
    <t>5.1.02.02.01.0061</t>
  </si>
  <si>
    <t>Belanja Tagihan Listrik</t>
  </si>
  <si>
    <t>5.1.02.02.01.0063</t>
  </si>
  <si>
    <t>Belanja Kawat/Faksimili/Internet/TV Berlangganan</t>
  </si>
  <si>
    <t>3.27.01.1.08.03</t>
  </si>
  <si>
    <t>Penyediaan Jasa Peralatan dan Perlengkapan Kantor</t>
  </si>
  <si>
    <t>5.1.02.02.01.0030</t>
  </si>
  <si>
    <t>Belanja Jasa Tenaga Kebersihan</t>
  </si>
  <si>
    <t>3.27.01.1.08.04</t>
  </si>
  <si>
    <t>Penyediaan Jasa Pelayanan Umum Kantor</t>
  </si>
  <si>
    <t>5.1.02.02.01.0026</t>
  </si>
  <si>
    <t>Belanja Jasa Tenaga Administrasi</t>
  </si>
  <si>
    <t>5.1.02.02.02.0005</t>
  </si>
  <si>
    <t>Belanja Iuran Jaminan Kesehatan bagi Non ASN</t>
  </si>
  <si>
    <t>5.1.02.02.02.0006</t>
  </si>
  <si>
    <t>Belanja Iuran Jaminan Kecelakaan Kerja bagi Non ASN</t>
  </si>
  <si>
    <t>Kegiatan (3.27.01.1.09)</t>
  </si>
  <si>
    <t>Pemeliharaan Barang Milik Daerah Penunjang Urusan Pemerintahan Daerah</t>
  </si>
  <si>
    <t>3.27.01.1.09.02</t>
  </si>
  <si>
    <t>Penyediaan Jasa Pemeliharaan, Biaya Pemeliharaan, Pajak dan Perizinan Kendaraan Dinas Operasional atau Lapangan</t>
  </si>
  <si>
    <t>5.1.02.01.01.0004</t>
  </si>
  <si>
    <t>Belanja Bahan-Bahan Bakar dan Pelumas</t>
  </si>
  <si>
    <t>5.1.02.02.01.0067</t>
  </si>
  <si>
    <t>Belanja Pembayaran Pajak, Bea, dan Perizinan</t>
  </si>
  <si>
    <t>5.1.02.03.02.0045</t>
  </si>
  <si>
    <t>Belanja Pemeliharaan Alat Angkutan-Alat Angkutan Darat Tak Bermotor-Kendaraan Tak Bermotor Penumpang</t>
  </si>
  <si>
    <t>3.27.01.1.09.09</t>
  </si>
  <si>
    <t>Pemeliharaan/Rehabilitasi Gedung Kantor dan Bangunan Lainnya</t>
  </si>
  <si>
    <t>5.1.02.02.01.0052</t>
  </si>
  <si>
    <t>Belanja Jasa Pembersihan, Pengendalian Hama, dan Fumigasi</t>
  </si>
  <si>
    <t>5.1.02.03.03.0001</t>
  </si>
  <si>
    <t>Belanja Pemeliharaan Bangunan Gedung-Bangunan Gedung Tempat Kerja-Bangunan Gedung Kantor</t>
  </si>
  <si>
    <t>5.2.03.01.01.0001</t>
  </si>
  <si>
    <t>Belanja Modal Bangunan Gedung Kantor</t>
  </si>
  <si>
    <t>5.2.03.01.02.0001</t>
  </si>
  <si>
    <t>Belanja Modal Rumah Negara Golongan I</t>
  </si>
  <si>
    <t>3.27.01.1.09.10</t>
  </si>
  <si>
    <t>Pemeliharaan/Rehabilitasi Sarana dan Prasarana Gedung Kantor atau Bangunan Lainnya</t>
  </si>
  <si>
    <t>5.1.02.03.02.0117</t>
  </si>
  <si>
    <t>Belanja Pemeliharaan Alat Kantor dan Rumah Tangga-Alat Kantor-Alat Kantor Lainnya</t>
  </si>
  <si>
    <t>5.1.02.03.02.0123</t>
  </si>
  <si>
    <t>Belanja Pemeliharaan Alat Kantor dan Rumah Tangga-Alat Rumah Tangga-Alat Rumah Tangga Lainnya (Home Use)</t>
  </si>
  <si>
    <t>5.1.02.03.02.0405</t>
  </si>
  <si>
    <t>Belanja Pemeliharaan Komputer-Komputer Unit-Personal Computer</t>
  </si>
  <si>
    <t>5.1.02.03.02.0409</t>
  </si>
  <si>
    <t>Belanja Pemeliharaan Komputer-Peralatan Komputer-Peralatan Personal Computer</t>
  </si>
  <si>
    <t>SUB BAGIAN PERENCANAAN PROGRAM</t>
  </si>
  <si>
    <t>Kegiatan (3.27.01.1.01)</t>
  </si>
  <si>
    <t>Perencanaan, Penganggaran, dan Evaluasi Kinerja Perangkat Daerah</t>
  </si>
  <si>
    <t>3.27.01.1.01.01</t>
  </si>
  <si>
    <t>Penyusunan Dokumen Perencanaan Perangkat Daerah</t>
  </si>
  <si>
    <t>5.1.02.01.01.0029</t>
  </si>
  <si>
    <t>5.1.02.01.01.0035</t>
  </si>
  <si>
    <t>3.27.01.1.01.07</t>
  </si>
  <si>
    <t>Evaluasi Kinerja Perangkat Daerah</t>
  </si>
  <si>
    <t>Belanja Alat/Bahan untuk Kegiatan Kantor-Alat Tulis Kantor (FCPF)</t>
  </si>
  <si>
    <t>5.1.02.01.01.0036</t>
  </si>
  <si>
    <t>5.1.02.02.01.0029</t>
  </si>
  <si>
    <t>Belanja Jasa Tenaga Ahli</t>
  </si>
  <si>
    <t>BIDANG PENGEMBANGAN KOMODITI</t>
  </si>
  <si>
    <t>Program (3.27.02)</t>
  </si>
  <si>
    <t>PROGRAM PENYEDIAAN DAN PENGEMBANGAN SARANA PERTANIAN</t>
  </si>
  <si>
    <t>Kegiatan (3.27.02.1.01)</t>
  </si>
  <si>
    <t>Pengawasan Peredaran Sarana Pertanian</t>
  </si>
  <si>
    <t>3.27.02.1.01.01</t>
  </si>
  <si>
    <t>Pengawasan Sebaran Pupuk, Pestisida, Alsintan, dan Sarana Pendukung Pertanian</t>
  </si>
  <si>
    <t>5.1.02.01.01.0039</t>
  </si>
  <si>
    <t>Belanja Barang untuk Dijual/Diserahkan kepada Masyarakat</t>
  </si>
  <si>
    <t>Program (3.27.03)</t>
  </si>
  <si>
    <t>PROGRAM PENYEDIAAN DAN PENGEMBANGAN PRASARANA PERTANIAN</t>
  </si>
  <si>
    <t>Kegiatan (3.27.03.1.01)</t>
  </si>
  <si>
    <t>Penataan Prasarana Pertanian</t>
  </si>
  <si>
    <t>3.27.03.1.01.01</t>
  </si>
  <si>
    <t>Perencanaan Pengembangan Prasarana, Kawasan dan Komoditas Pertanian</t>
  </si>
  <si>
    <t>Program (3.27.07)</t>
  </si>
  <si>
    <t>PROGRAM PENYULUHAN PERTANIAN</t>
  </si>
  <si>
    <t>Kegiatan (3.27.07.1.01)</t>
  </si>
  <si>
    <t>Pengembangan Ketenagaan Penyuluhan Pertanian</t>
  </si>
  <si>
    <t>3.27.07.1.01.01</t>
  </si>
  <si>
    <t>Pengembangan Kompetensi Penyuluh Pertanian ASN</t>
  </si>
  <si>
    <t>5.1.02.02.01.0011</t>
  </si>
  <si>
    <t>Honorarium Penyelenggaraan Kegiatan Pendidikan dan Pelatihan</t>
  </si>
  <si>
    <t>5.1.02.04.01.0004</t>
  </si>
  <si>
    <t>Belanja Perjalanan Dinas Paket Meeting Dalam Kota</t>
  </si>
  <si>
    <t>Kegiatan (3.27.07.1.02)</t>
  </si>
  <si>
    <t>Pengembangan Penerapan Penyuluhan Pertanian</t>
  </si>
  <si>
    <t>3.27.07.1.02.02</t>
  </si>
  <si>
    <t>Pelaksanaan Penyuluhan dan Pemberdayaan Petani</t>
  </si>
  <si>
    <t>Kegiatan (3.27.07.1.03)</t>
  </si>
  <si>
    <t>Pengembangan Kapasitas Kelembagaan Ekonomi Petani Berbasis Kawasann</t>
  </si>
  <si>
    <t>3.27.07.1.03.01</t>
  </si>
  <si>
    <t>Pembentukan dan Penguatan Kelembagaan Koorporasi Petani</t>
  </si>
  <si>
    <t>3.27.07.1.03.04</t>
  </si>
  <si>
    <t>Pembentukan dan Penyelenggaraan Sekolah Lapang Kelompok Tani</t>
  </si>
  <si>
    <t>BIDANG PERKEBUNAN BERKELANJUTAN</t>
  </si>
  <si>
    <t>Program (3.27.05)</t>
  </si>
  <si>
    <t>PROGRAM PENGENDALIAN DAN PENANGGULANGAN BENCANA PERTANIAN</t>
  </si>
  <si>
    <t>Kegiatan (3.27.05.1.01)</t>
  </si>
  <si>
    <t>Pengendalian dan Penanggulangan Bencana Pertanian Provinsi</t>
  </si>
  <si>
    <t>3.27.05.1.01.02</t>
  </si>
  <si>
    <t>Penanganan Dampak Perubahan Iklim (DPI) Tanaman Pangan, Hortikultura, dan Perkebunan</t>
  </si>
  <si>
    <t>Honorarium Penyelenggaraan Kegiatan Pendidikan dan Pelatihan (FCPF)</t>
  </si>
  <si>
    <t>5.1.02.02.01.0053</t>
  </si>
  <si>
    <t>Belanja Jasa Pengukuran Tanah (FCPF)</t>
  </si>
  <si>
    <t>5.1.02.02.01.0055</t>
  </si>
  <si>
    <t>Belanja Jasa Iklan/Reklame, Film, dan Pemotretan</t>
  </si>
  <si>
    <t>5.1.02.02.08.0032</t>
  </si>
  <si>
    <t>Belanja Jasa Konsultasi Lainnya-Jasa Konsultasi Lingkungan (FCPF)</t>
  </si>
  <si>
    <t>5.1.02.04.02.0001</t>
  </si>
  <si>
    <t>Belanja Perjalanan Dinas Paket Luar Negeri (FCPF)</t>
  </si>
  <si>
    <t>Belanja Modal Alat Kantor Lainnya (FCPF)</t>
  </si>
  <si>
    <t>Belanja Modal Peralatan Studio Video dan Film (FCPF)</t>
  </si>
  <si>
    <t>5.2.02.06.01.0005</t>
  </si>
  <si>
    <t>Belanja Modal Peralatan Studio Pemetaan/Peralatan Ukur Tanah (FCPF)</t>
  </si>
  <si>
    <t>5.2.02.08.02.0002</t>
  </si>
  <si>
    <t>Belanja Modal Instrument Probe/Sensor</t>
  </si>
  <si>
    <t>Belanja Modal Personal Computer (FCPF)</t>
  </si>
  <si>
    <t>Belanja Modal Peralatan Personal Computer (FCPF)</t>
  </si>
  <si>
    <t>3.27.05.1.01.03</t>
  </si>
  <si>
    <t>Pencegahan, Penanganan Kebakaran Lahan, dan Gangguan Usaha Tanaman Pangan, Hortikultur, dan Perkebunan</t>
  </si>
  <si>
    <t xml:space="preserve">5.1.02.01.01.0004 </t>
  </si>
  <si>
    <t>Belanja Alat/Bahan untuk Kegiatan Kantor- Alat Tulis Kantor</t>
  </si>
  <si>
    <t xml:space="preserve">5.1.02.01.01.0039 </t>
  </si>
  <si>
    <t xml:space="preserve">5.1.02.01.01.0052 </t>
  </si>
  <si>
    <t xml:space="preserve">5.1.02.02.01.0003 </t>
  </si>
  <si>
    <t xml:space="preserve">5.1.02.02.01.0004 </t>
  </si>
  <si>
    <t xml:space="preserve">5.1.02.04.01.0001 </t>
  </si>
  <si>
    <t xml:space="preserve">5.1.02.04.01.0004 </t>
  </si>
  <si>
    <t xml:space="preserve">5.2.02.05.01.0005 </t>
  </si>
  <si>
    <t xml:space="preserve">5.2.02.06.01.0005 </t>
  </si>
  <si>
    <t>Belanja Modal Peralatan Studio Pemetaan/Peralatan Ukur Tanah</t>
  </si>
  <si>
    <t>BIDANG USAHA</t>
  </si>
  <si>
    <t>Program</t>
  </si>
  <si>
    <t>Kegiatan</t>
  </si>
  <si>
    <t>Belanja Alat/Bahan untuk Kegiatan Kantor- Bahan Komputer</t>
  </si>
  <si>
    <t>Program (3.27.06)</t>
  </si>
  <si>
    <t>PROGRAM PERIZINAN USAHA PERTANIAN</t>
  </si>
  <si>
    <t>Kegiatan (3.27.06.1.01)</t>
  </si>
  <si>
    <t>Penerbitan Izin Usaha Pertanian yang Kegiatan Usahanya dalam Daerah Kabupaten/Kota</t>
  </si>
  <si>
    <t>3.27.06.1.01.03</t>
  </si>
  <si>
    <t>Pembinaan dan Pengawasan Penerapan Izin Usaha Pertanian</t>
  </si>
  <si>
    <t>5.1.02.04.01.0005</t>
  </si>
  <si>
    <t>Belanja Perjalanan Dinas Paket Meeting Luar Kota</t>
  </si>
  <si>
    <t>BIDANG PENGOLAHAN DAN PEMASARAN</t>
  </si>
  <si>
    <t>3.27.07.1.02.01</t>
  </si>
  <si>
    <t>Diseminasi Informasi Teknis, Sosial, Ekonomi dan Inovasi Pertanian</t>
  </si>
  <si>
    <t>5.1.02.01.01.0002</t>
  </si>
  <si>
    <t>Belanja Bahan-Bahan Kimia</t>
  </si>
  <si>
    <t>5.1.02.01.01.0010</t>
  </si>
  <si>
    <t>Belanja Bahan-Isi Tabung Gas</t>
  </si>
  <si>
    <t>5.1.02.01.01.0030</t>
  </si>
  <si>
    <t>5.1.02.01.01.0043</t>
  </si>
  <si>
    <t>Belanja Natura dan Pakan-Natura</t>
  </si>
  <si>
    <t>5.1.02.02.01.0008</t>
  </si>
  <si>
    <t>Honorarium Tim Penyusunan Jurnal, Buletin, Majalah, Pengelola Teknologi Informasi dan Pengelola Website</t>
  </si>
  <si>
    <t>5.1.02.02.01.0016</t>
  </si>
  <si>
    <t>Belanja Jasa Tenaga Penanganan Prasarana dan Sarana Umum</t>
  </si>
  <si>
    <t>5.1.02.02.01.0064</t>
  </si>
  <si>
    <t>Belanja Paket/Pengiriman</t>
  </si>
  <si>
    <t>5.1.02.02.04.0117</t>
  </si>
  <si>
    <t>5.1.02.02.05.0037</t>
  </si>
  <si>
    <t>Belanja Sewa Bangunan Gedung Tempat Kerja Lainnya</t>
  </si>
  <si>
    <t>Pengembangan Kapasitas Kelembagaan Ekonomi Petani Berbasis Kawasan</t>
  </si>
  <si>
    <t>3.27.07.1.03.02</t>
  </si>
  <si>
    <t>Pendampingan Manajemen Koorporasi Petani</t>
  </si>
  <si>
    <t>5.1.02.02.01.0066</t>
  </si>
  <si>
    <t>Belanja Registrasi/Keanggotaan (FCPF)</t>
  </si>
  <si>
    <t>5.1.02.02.15.0005</t>
  </si>
  <si>
    <t>Belanja Sewa Aset Tidak Berwujud-Software</t>
  </si>
  <si>
    <t>3.27.07.1.03.03</t>
  </si>
  <si>
    <t>5.1.02.02.01.0015</t>
  </si>
  <si>
    <t>Belanja Jasa Tenaga Laboratorium</t>
  </si>
  <si>
    <t>UPTD PBP (PENGAWASAN BENIH PERKEBUNAN)</t>
  </si>
  <si>
    <t>5.1.02.02.12.0001</t>
  </si>
  <si>
    <t>Belanja Kursus Singkat/Pelatihan</t>
  </si>
  <si>
    <t>Belanja Alat/Bahan untuk Kegiatan Kantor-Alat Listrik</t>
  </si>
  <si>
    <t>5.2.02.08.04.0005</t>
  </si>
  <si>
    <t>Belanja Modal System/Power Supply</t>
  </si>
  <si>
    <t>5.2.02.10.01.0003</t>
  </si>
  <si>
    <t>Belanja Modal Komputer Unit Lainnya</t>
  </si>
  <si>
    <t>Kegiatan (3.27.02.1.02)</t>
  </si>
  <si>
    <t>Pengawasan Mutu, Penyediaan dan Peredaran Benih Tanaman</t>
  </si>
  <si>
    <t>3.27.02.1.02.01</t>
  </si>
  <si>
    <t>Pengelolaan Penerbitan Sertifikat Benih</t>
  </si>
  <si>
    <t>5.1.02.01.01.0016</t>
  </si>
  <si>
    <t>Belanja Suku Cadang-Suku Cadang Alat Laboratorium</t>
  </si>
  <si>
    <t>5.2.02.04.01.0005</t>
  </si>
  <si>
    <t>Belanja Modal Alat Laboratorium Pertanian</t>
  </si>
  <si>
    <t>3.27.02.1.02.04</t>
  </si>
  <si>
    <t>Pengawasan Mutu, Penyediaan dan Peredaran Benih/Bibit Perkebunan</t>
  </si>
  <si>
    <t>UPTD P2TP (PENGEMBANGAN PERLINDUNGAN TANAMAN PERKEBUNAN)</t>
  </si>
  <si>
    <t>Belanja Bimbingan Teknis</t>
  </si>
  <si>
    <t>3.03.01.06.009</t>
  </si>
  <si>
    <t>5.2.02.05.02.0004</t>
  </si>
  <si>
    <t>Belanja Modal Alat Pendingin</t>
  </si>
  <si>
    <t>5.2.02.08.01.0011</t>
  </si>
  <si>
    <t>Belanja Modal Alat Laboratorium Umum</t>
  </si>
  <si>
    <t>5.2.03.04.01.0004</t>
  </si>
  <si>
    <t>Belanja Modal Pagar</t>
  </si>
  <si>
    <t>5.1.02.03.02.0406</t>
  </si>
  <si>
    <t>Belanja Pemeliharaan Komputer-Komputer Unit-Komputer Unit Lainnya</t>
  </si>
  <si>
    <t>3.27.05.1.01.01</t>
  </si>
  <si>
    <t>Pengendalian Organisme Pengganggu Tumbuhan (OPT) Tanaman Pangan, Hortikultura, dan Perkebunan</t>
  </si>
  <si>
    <t>5.1.02.01.01.0008</t>
  </si>
  <si>
    <t>Belanja Bahan-Bahan/Bibit Tanaman</t>
  </si>
  <si>
    <t>5.1.02.01.01.0019</t>
  </si>
  <si>
    <t>Belanja Suku Cadang-Suku Cadang Alat Pertanian</t>
  </si>
  <si>
    <t>5.1.02.01.01.0044</t>
  </si>
  <si>
    <t>Belanja Natura dan Pakan-Pakan</t>
  </si>
  <si>
    <t>UPTD PBTP (PRODUSEN BENIH TANAMAN PERKEBUNAN)</t>
  </si>
  <si>
    <t>5.1.02.03.02.0036</t>
  </si>
  <si>
    <t>Belanja Pemeliharaan Alat Angkutan-Alat Angkutan Darat Bermotor-Kendaraan Bermotor Penumpang</t>
  </si>
  <si>
    <t>5.1.02.01.01.0005</t>
  </si>
  <si>
    <t>Belanja Bahan-Bahan Baku</t>
  </si>
  <si>
    <t>5.1.02.01.01.0023</t>
  </si>
  <si>
    <t>Belanja Suku Cadang-Suku Cadang Lainnya</t>
  </si>
  <si>
    <t>5.1.02.01.01.0032</t>
  </si>
  <si>
    <t>Belanja Alat/Bahan untuk Kegiatan Kantor-Perlengkapan Dinas</t>
  </si>
  <si>
    <t>5.1.02.01.02.0003</t>
  </si>
  <si>
    <t>Belanja Komponen-Komponen Peralatan</t>
  </si>
  <si>
    <t>5.2.02.01.03.0005</t>
  </si>
  <si>
    <t>Belanja Modal Pompa</t>
  </si>
  <si>
    <t>5.2.02.04.01.0002</t>
  </si>
  <si>
    <t>Belanja Modal Alat Pemeliharaan Tanaman/Ikan/Ternak</t>
  </si>
  <si>
    <t>Penilaian Kelayakan dan Standarisasi Manajamen Koorporasi Petani</t>
  </si>
  <si>
    <t>PER 18 SEPTEMBER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</si>
</sst>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64" formatCode="_-* #,##0.00_-;\-* #,##0.00_-;_-* &quot;-&quot;_-;_-@_-"/>
    <numFmt numFmtId="165" formatCode="_(* #,##0.00_);_(* \(#,##0.00\);_(* \-??_);_(@_)"/>
    <numFmt numFmtId="166" formatCode="_(* #,##0_);_(* \(#,##0\);_(* \-??_);_(@_)"/>
  </numFmts>
  <fonts count="22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Comic Sans MS"/>
      <family val="4"/>
    </font>
    <font>
      <sz val="11"/>
      <color rgb="FF000000"/>
      <name val="Comic Sans MS"/>
      <family val="4"/>
    </font>
    <font>
      <sz val="12"/>
      <color rgb="FF000000"/>
      <name val="Comic Sans MS"/>
      <family val="4"/>
    </font>
    <font>
      <sz val="11"/>
      <name val="Comic Sans MS"/>
      <family val="4"/>
    </font>
    <font>
      <sz val="11"/>
      <color rgb="FFFF0000"/>
      <name val="Comic Sans MS"/>
      <family val="4"/>
    </font>
    <font>
      <u/>
      <sz val="11"/>
      <name val="Comic Sans MS"/>
      <family val="4"/>
    </font>
    <font>
      <b/>
      <sz val="9"/>
      <name val="Tahoma"/>
      <family val="2"/>
    </font>
    <font>
      <sz val="9"/>
      <name val="Tahoma"/>
      <family val="2"/>
    </font>
    <font>
      <b/>
      <sz val="11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sz val="10"/>
      <name val="Arial"/>
      <family val="2"/>
    </font>
    <font>
      <sz val="11"/>
      <color rgb="FF000000"/>
      <name val="Book Antiqua"/>
      <family val="1"/>
    </font>
    <font>
      <sz val="14"/>
      <color rgb="FF000000"/>
      <name val="Book Antiqua"/>
      <family val="1"/>
    </font>
    <font>
      <sz val="12"/>
      <color rgb="FF000000"/>
      <name val="Book Antiqua"/>
      <family val="1"/>
    </font>
    <font>
      <b/>
      <sz val="11"/>
      <color rgb="FF000000"/>
      <name val="Book Antiqua"/>
      <family val="1"/>
    </font>
    <font>
      <b/>
      <sz val="14"/>
      <color rgb="FF000000"/>
      <name val="Book Antiqua"/>
      <family val="1"/>
    </font>
    <font>
      <b/>
      <sz val="12"/>
      <color rgb="FF000000"/>
      <name val="Book Antiqua"/>
      <family val="1"/>
    </font>
    <font>
      <sz val="11"/>
      <name val="Book Antiqua"/>
      <family val="1"/>
    </font>
    <font>
      <b/>
      <sz val="14"/>
      <color theme="0"/>
      <name val="Book Antiqua"/>
      <family val="1"/>
    </font>
  </fonts>
  <fills count="38">
    <fill>
      <patternFill patternType="none"/>
    </fill>
    <fill>
      <patternFill patternType="gray125"/>
    </fill>
    <fill>
      <patternFill patternType="solid">
        <fgColor rgb="FF00B0F0"/>
        <bgColor rgb="FF008080"/>
      </patternFill>
    </fill>
    <fill>
      <patternFill patternType="solid">
        <fgColor rgb="FFFFFF00"/>
        <bgColor rgb="FF993366"/>
      </patternFill>
    </fill>
    <fill>
      <patternFill patternType="solid">
        <fgColor theme="4" tint="0.59999389629810485"/>
        <bgColor rgb="FFE6B9B8"/>
      </patternFill>
    </fill>
    <fill>
      <patternFill patternType="solid">
        <fgColor rgb="FFC3D69B"/>
        <bgColor rgb="FFD7E4BD"/>
      </patternFill>
    </fill>
    <fill>
      <patternFill patternType="solid">
        <fgColor rgb="FFEEB0AE"/>
        <bgColor rgb="FFFFC000"/>
      </patternFill>
    </fill>
    <fill>
      <patternFill patternType="solid">
        <fgColor theme="8" tint="0.59999389629810485"/>
        <bgColor rgb="FFC0504D"/>
      </patternFill>
    </fill>
    <fill>
      <patternFill patternType="solid">
        <fgColor theme="9" tint="0.59999389629810485"/>
        <bgColor rgb="FFFFC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9999FF"/>
      </patternFill>
    </fill>
    <fill>
      <patternFill patternType="solid">
        <fgColor theme="9" tint="0.59999389629810485"/>
        <bgColor rgb="FFD7E4BD"/>
      </patternFill>
    </fill>
    <fill>
      <patternFill patternType="solid">
        <fgColor rgb="FFFAC090"/>
        <bgColor rgb="FFE6B9B8"/>
      </patternFill>
    </fill>
    <fill>
      <patternFill patternType="solid">
        <fgColor rgb="FFE1AAA9"/>
        <bgColor rgb="FFE6B9B8"/>
      </patternFill>
    </fill>
    <fill>
      <patternFill patternType="solid">
        <fgColor rgb="FFE6B9B8"/>
        <bgColor rgb="FFFAC090"/>
      </patternFill>
    </fill>
    <fill>
      <patternFill patternType="solid">
        <fgColor rgb="FFFFFF00"/>
        <bgColor rgb="FFFAC090"/>
      </patternFill>
    </fill>
    <fill>
      <patternFill patternType="solid">
        <fgColor rgb="FFFFFF00"/>
        <bgColor indexed="64"/>
      </patternFill>
    </fill>
    <fill>
      <patternFill patternType="solid">
        <fgColor rgb="FFCCCCFF"/>
        <bgColor rgb="FF9999FF"/>
      </patternFill>
    </fill>
    <fill>
      <patternFill patternType="solid">
        <fgColor rgb="FFCCCCFF"/>
        <bgColor rgb="FFD7E4BD"/>
      </patternFill>
    </fill>
    <fill>
      <patternFill patternType="solid">
        <fgColor rgb="FFCCCCFF"/>
        <bgColor indexed="64"/>
      </patternFill>
    </fill>
    <fill>
      <patternFill patternType="solid">
        <fgColor rgb="FFEEB0AE"/>
        <bgColor rgb="FFC0504D"/>
      </patternFill>
    </fill>
    <fill>
      <patternFill patternType="solid">
        <fgColor theme="9" tint="0.59999389629810485"/>
        <bgColor rgb="FFC0504D"/>
      </patternFill>
    </fill>
    <fill>
      <patternFill patternType="solid">
        <fgColor rgb="FFEEB0AE"/>
        <bgColor indexed="64"/>
      </patternFill>
    </fill>
    <fill>
      <patternFill patternType="solid">
        <fgColor rgb="FFFFFF00"/>
        <bgColor rgb="FFFFC000"/>
      </patternFill>
    </fill>
    <fill>
      <patternFill patternType="solid">
        <fgColor rgb="FFFFFF00"/>
        <bgColor rgb="FFFFFF00"/>
      </patternFill>
    </fill>
    <fill>
      <patternFill patternType="solid">
        <fgColor rgb="FFEEB0AE"/>
        <bgColor rgb="FFFFFF00"/>
      </patternFill>
    </fill>
    <fill>
      <patternFill patternType="solid">
        <fgColor theme="9" tint="0.59999389629810485"/>
        <bgColor rgb="FFFFFF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rgb="FF008080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rgb="FFFAC09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D7E4BD"/>
      </patternFill>
    </fill>
    <fill>
      <patternFill patternType="solid">
        <fgColor theme="7" tint="0.79998168889431442"/>
        <bgColor rgb="FFFFC000"/>
      </patternFill>
    </fill>
    <fill>
      <patternFill patternType="solid">
        <fgColor theme="7" tint="0.79998168889431442"/>
        <bgColor rgb="FFFFFF00"/>
      </patternFill>
    </fill>
    <fill>
      <patternFill patternType="solid">
        <fgColor rgb="FFFF0000"/>
        <bgColor rgb="FF008080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>
      <alignment vertical="top"/>
    </xf>
    <xf numFmtId="165" fontId="1" fillId="0" borderId="0" applyBorder="0" applyProtection="0">
      <alignment vertical="top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3" fillId="0" borderId="0"/>
  </cellStyleXfs>
  <cellXfs count="276">
    <xf numFmtId="0" fontId="0" fillId="0" borderId="0" xfId="0">
      <alignment vertical="top"/>
    </xf>
    <xf numFmtId="0" fontId="3" fillId="0" borderId="0" xfId="0" applyFont="1">
      <alignment vertical="top"/>
    </xf>
    <xf numFmtId="0" fontId="3" fillId="0" borderId="0" xfId="0" applyFont="1" applyBorder="1">
      <alignment vertical="top"/>
    </xf>
    <xf numFmtId="41" fontId="3" fillId="0" borderId="0" xfId="2" applyFont="1" applyBorder="1" applyAlignment="1">
      <alignment vertical="top"/>
    </xf>
    <xf numFmtId="164" fontId="3" fillId="0" borderId="0" xfId="2" applyNumberFormat="1" applyFont="1" applyBorder="1" applyAlignment="1">
      <alignment vertical="top"/>
    </xf>
    <xf numFmtId="41" fontId="3" fillId="0" borderId="0" xfId="2" applyFont="1" applyAlignment="1">
      <alignment vertical="top"/>
    </xf>
    <xf numFmtId="164" fontId="3" fillId="0" borderId="0" xfId="2" applyNumberFormat="1" applyFont="1" applyAlignment="1">
      <alignment vertical="top"/>
    </xf>
    <xf numFmtId="41" fontId="2" fillId="0" borderId="0" xfId="2" applyFont="1" applyBorder="1" applyAlignment="1">
      <alignment horizontal="left" vertical="top" wrapText="1" readingOrder="1"/>
    </xf>
    <xf numFmtId="41" fontId="3" fillId="0" borderId="0" xfId="2" applyFont="1" applyBorder="1" applyAlignment="1">
      <alignment vertical="top" wrapText="1"/>
    </xf>
    <xf numFmtId="164" fontId="3" fillId="0" borderId="0" xfId="2" applyNumberFormat="1" applyFont="1" applyBorder="1" applyAlignment="1">
      <alignment vertical="top" wrapText="1"/>
    </xf>
    <xf numFmtId="0" fontId="4" fillId="0" borderId="0" xfId="0" applyFont="1">
      <alignment vertical="top"/>
    </xf>
    <xf numFmtId="0" fontId="3" fillId="0" borderId="0" xfId="0" applyFont="1" applyAlignment="1">
      <alignment vertical="top"/>
    </xf>
    <xf numFmtId="0" fontId="3" fillId="5" borderId="0" xfId="0" applyFont="1" applyFill="1" applyAlignment="1">
      <alignment vertical="top"/>
    </xf>
    <xf numFmtId="0" fontId="3" fillId="7" borderId="0" xfId="0" applyFont="1" applyFill="1" applyAlignment="1">
      <alignment vertical="top"/>
    </xf>
    <xf numFmtId="0" fontId="3" fillId="11" borderId="0" xfId="0" applyFont="1" applyFill="1" applyAlignment="1">
      <alignment vertical="top"/>
    </xf>
    <xf numFmtId="41" fontId="5" fillId="0" borderId="3" xfId="2" applyFont="1" applyBorder="1" applyAlignment="1">
      <alignment vertical="top" wrapText="1"/>
    </xf>
    <xf numFmtId="0" fontId="3" fillId="18" borderId="0" xfId="0" applyFont="1" applyFill="1" applyAlignment="1">
      <alignment vertical="top"/>
    </xf>
    <xf numFmtId="0" fontId="2" fillId="9" borderId="0" xfId="0" applyFont="1" applyFill="1" applyAlignment="1">
      <alignment vertical="top"/>
    </xf>
    <xf numFmtId="41" fontId="5" fillId="0" borderId="3" xfId="2" applyFont="1" applyFill="1" applyBorder="1" applyAlignment="1">
      <alignment vertical="top" wrapText="1"/>
    </xf>
    <xf numFmtId="0" fontId="3" fillId="0" borderId="0" xfId="0" applyFont="1" applyFill="1" applyAlignment="1">
      <alignment vertical="top"/>
    </xf>
    <xf numFmtId="0" fontId="3" fillId="19" borderId="0" xfId="0" applyFont="1" applyFill="1" applyAlignment="1">
      <alignment vertical="top"/>
    </xf>
    <xf numFmtId="41" fontId="5" fillId="0" borderId="3" xfId="2" applyFont="1" applyBorder="1" applyAlignment="1">
      <alignment horizontal="center" vertical="top" wrapText="1"/>
    </xf>
    <xf numFmtId="0" fontId="3" fillId="17" borderId="0" xfId="0" applyFont="1" applyFill="1" applyAlignment="1">
      <alignment vertical="top"/>
    </xf>
    <xf numFmtId="0" fontId="3" fillId="9" borderId="0" xfId="0" applyFont="1" applyFill="1" applyAlignment="1">
      <alignment vertical="top"/>
    </xf>
    <xf numFmtId="0" fontId="3" fillId="16" borderId="0" xfId="0" applyFont="1" applyFill="1" applyAlignment="1">
      <alignment vertical="top"/>
    </xf>
    <xf numFmtId="0" fontId="3" fillId="20" borderId="0" xfId="0" applyFont="1" applyFill="1" applyAlignment="1">
      <alignment vertical="top"/>
    </xf>
    <xf numFmtId="0" fontId="3" fillId="21" borderId="0" xfId="0" applyFont="1" applyFill="1" applyAlignment="1">
      <alignment vertical="top"/>
    </xf>
    <xf numFmtId="41" fontId="5" fillId="0" borderId="3" xfId="2" applyFont="1" applyBorder="1" applyAlignment="1" applyProtection="1">
      <alignment horizontal="right" vertical="top" wrapText="1"/>
      <protection locked="0"/>
    </xf>
    <xf numFmtId="0" fontId="3" fillId="22" borderId="0" xfId="0" applyFont="1" applyFill="1" applyAlignment="1">
      <alignment vertical="top"/>
    </xf>
    <xf numFmtId="0" fontId="5" fillId="0" borderId="3" xfId="0" applyFont="1" applyBorder="1" applyAlignment="1">
      <alignment vertical="top"/>
    </xf>
    <xf numFmtId="0" fontId="5" fillId="0" borderId="3" xfId="0" applyFont="1" applyBorder="1" applyAlignment="1">
      <alignment vertical="top" wrapText="1"/>
    </xf>
    <xf numFmtId="41" fontId="3" fillId="21" borderId="0" xfId="0" applyNumberFormat="1" applyFont="1" applyFill="1" applyAlignment="1">
      <alignment vertical="top"/>
    </xf>
    <xf numFmtId="0" fontId="3" fillId="24" borderId="0" xfId="0" applyFont="1" applyFill="1" applyAlignment="1">
      <alignment vertical="top"/>
    </xf>
    <xf numFmtId="41" fontId="3" fillId="24" borderId="0" xfId="0" applyNumberFormat="1" applyFont="1" applyFill="1" applyAlignment="1">
      <alignment vertical="top"/>
    </xf>
    <xf numFmtId="0" fontId="3" fillId="25" borderId="0" xfId="0" applyFont="1" applyFill="1" applyAlignment="1">
      <alignment vertical="top"/>
    </xf>
    <xf numFmtId="0" fontId="3" fillId="26" borderId="0" xfId="0" applyFont="1" applyFill="1" applyAlignment="1">
      <alignment vertical="top"/>
    </xf>
    <xf numFmtId="0" fontId="5" fillId="0" borderId="3" xfId="0" applyFont="1" applyFill="1" applyBorder="1" applyAlignment="1">
      <alignment vertical="top"/>
    </xf>
    <xf numFmtId="0" fontId="5" fillId="0" borderId="3" xfId="0" applyFont="1" applyFill="1" applyBorder="1" applyAlignment="1">
      <alignment vertical="top" wrapText="1"/>
    </xf>
    <xf numFmtId="41" fontId="5" fillId="0" borderId="3" xfId="2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3" fillId="0" borderId="0" xfId="0" applyFont="1" applyAlignment="1">
      <alignment horizontal="center" vertical="top"/>
    </xf>
    <xf numFmtId="41" fontId="3" fillId="0" borderId="0" xfId="2" applyFont="1" applyAlignment="1">
      <alignment horizontal="center" vertical="top"/>
    </xf>
    <xf numFmtId="37" fontId="5" fillId="0" borderId="0" xfId="0" applyNumberFormat="1" applyFont="1" applyBorder="1" applyAlignment="1">
      <alignment horizontal="center" vertical="top"/>
    </xf>
    <xf numFmtId="37" fontId="5" fillId="0" borderId="0" xfId="0" applyNumberFormat="1" applyFont="1" applyBorder="1">
      <alignment vertical="top"/>
    </xf>
    <xf numFmtId="41" fontId="5" fillId="0" borderId="0" xfId="2" applyFont="1" applyBorder="1" applyAlignment="1">
      <alignment vertical="top"/>
    </xf>
    <xf numFmtId="41" fontId="6" fillId="0" borderId="0" xfId="2" applyFont="1" applyBorder="1" applyAlignment="1">
      <alignment vertical="top"/>
    </xf>
    <xf numFmtId="37" fontId="7" fillId="0" borderId="0" xfId="0" applyNumberFormat="1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41" fontId="3" fillId="0" borderId="0" xfId="2" applyFont="1" applyBorder="1" applyAlignment="1">
      <alignment horizontal="left" vertical="top"/>
    </xf>
    <xf numFmtId="166" fontId="3" fillId="0" borderId="0" xfId="1" applyNumberFormat="1" applyFont="1" applyBorder="1" applyAlignment="1" applyProtection="1">
      <alignment horizontal="left" vertical="top"/>
    </xf>
    <xf numFmtId="41" fontId="3" fillId="0" borderId="0" xfId="2" applyFont="1" applyBorder="1" applyAlignment="1" applyProtection="1">
      <alignment horizontal="left" vertical="top"/>
    </xf>
    <xf numFmtId="0" fontId="3" fillId="0" borderId="0" xfId="0" applyFont="1" applyAlignment="1">
      <alignment horizontal="left" vertical="top"/>
    </xf>
    <xf numFmtId="41" fontId="3" fillId="0" borderId="0" xfId="2" applyFont="1" applyAlignment="1">
      <alignment horizontal="left" vertical="top"/>
    </xf>
    <xf numFmtId="0" fontId="10" fillId="0" borderId="0" xfId="0" applyFont="1" applyBorder="1" applyAlignment="1">
      <alignment horizontal="left" vertical="top" wrapText="1" readingOrder="1"/>
    </xf>
    <xf numFmtId="41" fontId="10" fillId="0" borderId="0" xfId="2" applyFont="1" applyBorder="1" applyAlignment="1">
      <alignment horizontal="left" vertical="top" wrapText="1" readingOrder="1"/>
    </xf>
    <xf numFmtId="41" fontId="5" fillId="0" borderId="0" xfId="2" applyFont="1" applyBorder="1" applyAlignment="1">
      <alignment vertical="top" wrapText="1"/>
    </xf>
    <xf numFmtId="41" fontId="5" fillId="0" borderId="0" xfId="2" applyFont="1" applyAlignment="1">
      <alignment vertical="top"/>
    </xf>
    <xf numFmtId="164" fontId="5" fillId="0" borderId="0" xfId="2" applyNumberFormat="1" applyFont="1" applyAlignment="1">
      <alignment vertical="top"/>
    </xf>
    <xf numFmtId="0" fontId="5" fillId="0" borderId="0" xfId="0" applyFont="1">
      <alignment vertical="top"/>
    </xf>
    <xf numFmtId="164" fontId="5" fillId="0" borderId="0" xfId="2" applyNumberFormat="1" applyFont="1" applyBorder="1" applyAlignment="1">
      <alignment vertical="top" wrapText="1"/>
    </xf>
    <xf numFmtId="0" fontId="5" fillId="0" borderId="1" xfId="0" applyFont="1" applyBorder="1">
      <alignment vertical="top"/>
    </xf>
    <xf numFmtId="0" fontId="5" fillId="0" borderId="0" xfId="0" applyFont="1" applyBorder="1">
      <alignment vertical="top"/>
    </xf>
    <xf numFmtId="41" fontId="5" fillId="0" borderId="0" xfId="2" applyNumberFormat="1" applyFont="1" applyBorder="1" applyAlignment="1">
      <alignment vertical="top"/>
    </xf>
    <xf numFmtId="164" fontId="5" fillId="0" borderId="0" xfId="2" applyNumberFormat="1" applyFont="1" applyBorder="1" applyAlignment="1">
      <alignment vertical="top"/>
    </xf>
    <xf numFmtId="41" fontId="12" fillId="0" borderId="0" xfId="0" applyNumberFormat="1" applyFont="1">
      <alignment vertical="top"/>
    </xf>
    <xf numFmtId="0" fontId="12" fillId="0" borderId="0" xfId="0" applyFont="1">
      <alignment vertical="top"/>
    </xf>
    <xf numFmtId="41" fontId="11" fillId="2" borderId="3" xfId="2" applyFont="1" applyFill="1" applyBorder="1" applyAlignment="1">
      <alignment horizontal="center" vertical="center" wrapText="1" readingOrder="1"/>
    </xf>
    <xf numFmtId="164" fontId="11" fillId="2" borderId="3" xfId="2" applyNumberFormat="1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left" vertical="top" wrapText="1"/>
    </xf>
    <xf numFmtId="0" fontId="10" fillId="3" borderId="3" xfId="0" applyFont="1" applyFill="1" applyBorder="1" applyAlignment="1">
      <alignment vertical="top"/>
    </xf>
    <xf numFmtId="41" fontId="10" fillId="3" borderId="3" xfId="2" applyFont="1" applyFill="1" applyBorder="1" applyAlignment="1">
      <alignment vertical="top"/>
    </xf>
    <xf numFmtId="164" fontId="10" fillId="3" borderId="3" xfId="2" applyNumberFormat="1" applyFont="1" applyFill="1" applyBorder="1" applyAlignment="1">
      <alignment vertical="top"/>
    </xf>
    <xf numFmtId="41" fontId="5" fillId="0" borderId="0" xfId="0" applyNumberFormat="1" applyFont="1" applyAlignment="1">
      <alignment vertical="top"/>
    </xf>
    <xf numFmtId="0" fontId="10" fillId="4" borderId="3" xfId="0" applyFont="1" applyFill="1" applyBorder="1" applyAlignment="1">
      <alignment horizontal="left" vertical="top" wrapText="1"/>
    </xf>
    <xf numFmtId="0" fontId="10" fillId="4" borderId="3" xfId="0" applyFont="1" applyFill="1" applyBorder="1" applyAlignment="1">
      <alignment vertical="top"/>
    </xf>
    <xf numFmtId="41" fontId="10" fillId="4" borderId="3" xfId="2" applyFont="1" applyFill="1" applyBorder="1" applyAlignment="1">
      <alignment vertical="top"/>
    </xf>
    <xf numFmtId="164" fontId="10" fillId="4" borderId="3" xfId="2" applyNumberFormat="1" applyFont="1" applyFill="1" applyBorder="1" applyAlignment="1">
      <alignment vertical="top"/>
    </xf>
    <xf numFmtId="41" fontId="5" fillId="5" borderId="0" xfId="0" applyNumberFormat="1" applyFont="1" applyFill="1" applyAlignment="1">
      <alignment vertical="top"/>
    </xf>
    <xf numFmtId="0" fontId="10" fillId="6" borderId="3" xfId="0" applyFont="1" applyFill="1" applyBorder="1" applyAlignment="1">
      <alignment horizontal="left" vertical="top" wrapText="1"/>
    </xf>
    <xf numFmtId="0" fontId="10" fillId="6" borderId="3" xfId="0" applyFont="1" applyFill="1" applyBorder="1" applyAlignment="1">
      <alignment vertical="top"/>
    </xf>
    <xf numFmtId="41" fontId="10" fillId="6" borderId="3" xfId="2" applyFont="1" applyFill="1" applyBorder="1" applyAlignment="1">
      <alignment vertical="top"/>
    </xf>
    <xf numFmtId="164" fontId="10" fillId="6" borderId="3" xfId="2" applyNumberFormat="1" applyFont="1" applyFill="1" applyBorder="1" applyAlignment="1">
      <alignment vertical="top"/>
    </xf>
    <xf numFmtId="0" fontId="5" fillId="7" borderId="0" xfId="0" applyFont="1" applyFill="1" applyAlignment="1">
      <alignment vertical="top"/>
    </xf>
    <xf numFmtId="0" fontId="10" fillId="8" borderId="3" xfId="0" applyFont="1" applyFill="1" applyBorder="1" applyAlignment="1">
      <alignment horizontal="left" vertical="top" wrapText="1"/>
    </xf>
    <xf numFmtId="0" fontId="10" fillId="9" borderId="3" xfId="0" applyFont="1" applyFill="1" applyBorder="1" applyAlignment="1">
      <alignment vertical="top"/>
    </xf>
    <xf numFmtId="41" fontId="10" fillId="10" borderId="3" xfId="2" applyFont="1" applyFill="1" applyBorder="1" applyAlignment="1">
      <alignment horizontal="right" vertical="top"/>
    </xf>
    <xf numFmtId="164" fontId="10" fillId="10" borderId="3" xfId="2" applyNumberFormat="1" applyFont="1" applyFill="1" applyBorder="1" applyAlignment="1">
      <alignment horizontal="right" vertical="top"/>
    </xf>
    <xf numFmtId="0" fontId="5" fillId="11" borderId="0" xfId="0" applyFont="1" applyFill="1" applyAlignment="1">
      <alignment vertical="top"/>
    </xf>
    <xf numFmtId="0" fontId="5" fillId="12" borderId="3" xfId="0" applyFont="1" applyFill="1" applyBorder="1" applyAlignment="1">
      <alignment horizontal="left" vertical="top" wrapText="1"/>
    </xf>
    <xf numFmtId="0" fontId="5" fillId="12" borderId="3" xfId="0" applyFont="1" applyFill="1" applyBorder="1" applyAlignment="1">
      <alignment vertical="top"/>
    </xf>
    <xf numFmtId="41" fontId="5" fillId="12" borderId="3" xfId="2" applyFont="1" applyFill="1" applyBorder="1" applyAlignment="1">
      <alignment vertical="top"/>
    </xf>
    <xf numFmtId="164" fontId="5" fillId="12" borderId="3" xfId="2" applyNumberFormat="1" applyFont="1" applyFill="1" applyBorder="1" applyAlignment="1">
      <alignment vertical="top"/>
    </xf>
    <xf numFmtId="0" fontId="5" fillId="5" borderId="0" xfId="0" applyFont="1" applyFill="1" applyAlignment="1">
      <alignment vertical="top"/>
    </xf>
    <xf numFmtId="41" fontId="5" fillId="0" borderId="3" xfId="2" applyFont="1" applyBorder="1" applyAlignment="1">
      <alignment vertical="top"/>
    </xf>
    <xf numFmtId="164" fontId="5" fillId="0" borderId="3" xfId="2" applyNumberFormat="1" applyFont="1" applyBorder="1" applyAlignment="1">
      <alignment vertical="top"/>
    </xf>
    <xf numFmtId="0" fontId="5" fillId="0" borderId="0" xfId="0" applyFont="1" applyAlignment="1">
      <alignment vertical="top"/>
    </xf>
    <xf numFmtId="41" fontId="5" fillId="0" borderId="3" xfId="2" applyFont="1" applyBorder="1" applyAlignment="1">
      <alignment horizontal="right" vertical="top"/>
    </xf>
    <xf numFmtId="3" fontId="5" fillId="0" borderId="3" xfId="0" applyNumberFormat="1" applyFont="1" applyBorder="1">
      <alignment vertical="top"/>
    </xf>
    <xf numFmtId="0" fontId="10" fillId="13" borderId="3" xfId="0" applyFont="1" applyFill="1" applyBorder="1" applyAlignment="1">
      <alignment horizontal="left" vertical="top" wrapText="1"/>
    </xf>
    <xf numFmtId="0" fontId="10" fillId="14" borderId="3" xfId="0" applyFont="1" applyFill="1" applyBorder="1" applyAlignment="1">
      <alignment vertical="top"/>
    </xf>
    <xf numFmtId="41" fontId="10" fillId="14" borderId="3" xfId="2" applyFont="1" applyFill="1" applyBorder="1" applyAlignment="1">
      <alignment vertical="top"/>
    </xf>
    <xf numFmtId="164" fontId="10" fillId="14" borderId="3" xfId="2" applyNumberFormat="1" applyFont="1" applyFill="1" applyBorder="1" applyAlignment="1">
      <alignment vertical="top"/>
    </xf>
    <xf numFmtId="0" fontId="10" fillId="15" borderId="3" xfId="0" applyFont="1" applyFill="1" applyBorder="1" applyAlignment="1">
      <alignment horizontal="left" vertical="top" wrapText="1"/>
    </xf>
    <xf numFmtId="0" fontId="10" fillId="15" borderId="3" xfId="0" applyFont="1" applyFill="1" applyBorder="1" applyAlignment="1">
      <alignment vertical="top"/>
    </xf>
    <xf numFmtId="41" fontId="10" fillId="15" borderId="3" xfId="2" applyFont="1" applyFill="1" applyBorder="1" applyAlignment="1">
      <alignment vertical="top"/>
    </xf>
    <xf numFmtId="164" fontId="10" fillId="15" borderId="3" xfId="2" applyNumberFormat="1" applyFont="1" applyFill="1" applyBorder="1" applyAlignment="1">
      <alignment vertical="top"/>
    </xf>
    <xf numFmtId="0" fontId="5" fillId="16" borderId="3" xfId="0" applyFont="1" applyFill="1" applyBorder="1" applyAlignment="1">
      <alignment vertical="top"/>
    </xf>
    <xf numFmtId="0" fontId="10" fillId="16" borderId="3" xfId="0" applyFont="1" applyFill="1" applyBorder="1" applyAlignment="1">
      <alignment vertical="top" wrapText="1"/>
    </xf>
    <xf numFmtId="41" fontId="10" fillId="16" borderId="3" xfId="2" applyFont="1" applyFill="1" applyBorder="1" applyAlignment="1">
      <alignment vertical="top" wrapText="1"/>
    </xf>
    <xf numFmtId="164" fontId="10" fillId="16" borderId="3" xfId="2" applyNumberFormat="1" applyFont="1" applyFill="1" applyBorder="1" applyAlignment="1">
      <alignment vertical="top" wrapText="1"/>
    </xf>
    <xf numFmtId="0" fontId="5" fillId="17" borderId="3" xfId="0" applyFont="1" applyFill="1" applyBorder="1" applyAlignment="1">
      <alignment horizontal="left" vertical="top" wrapText="1"/>
    </xf>
    <xf numFmtId="41" fontId="5" fillId="17" borderId="3" xfId="2" applyFont="1" applyFill="1" applyBorder="1" applyAlignment="1">
      <alignment horizontal="left" vertical="top" wrapText="1"/>
    </xf>
    <xf numFmtId="164" fontId="5" fillId="17" borderId="3" xfId="2" applyNumberFormat="1" applyFont="1" applyFill="1" applyBorder="1" applyAlignment="1">
      <alignment horizontal="left" vertical="top" wrapText="1"/>
    </xf>
    <xf numFmtId="0" fontId="5" fillId="18" borderId="0" xfId="0" applyFont="1" applyFill="1" applyAlignment="1">
      <alignment vertical="top"/>
    </xf>
    <xf numFmtId="0" fontId="10" fillId="9" borderId="3" xfId="0" applyFont="1" applyFill="1" applyBorder="1" applyAlignment="1">
      <alignment vertical="top" wrapText="1"/>
    </xf>
    <xf numFmtId="41" fontId="10" fillId="9" borderId="3" xfId="2" applyFont="1" applyFill="1" applyBorder="1" applyAlignment="1">
      <alignment horizontal="right" vertical="top"/>
    </xf>
    <xf numFmtId="164" fontId="10" fillId="9" borderId="3" xfId="2" applyNumberFormat="1" applyFont="1" applyFill="1" applyBorder="1" applyAlignment="1">
      <alignment horizontal="right" vertical="top"/>
    </xf>
    <xf numFmtId="0" fontId="10" fillId="9" borderId="0" xfId="0" applyFont="1" applyFill="1" applyAlignment="1">
      <alignment vertical="top"/>
    </xf>
    <xf numFmtId="0" fontId="5" fillId="19" borderId="3" xfId="0" applyFont="1" applyFill="1" applyBorder="1" applyAlignment="1">
      <alignment horizontal="left" vertical="top" wrapText="1"/>
    </xf>
    <xf numFmtId="0" fontId="5" fillId="19" borderId="0" xfId="0" applyFont="1" applyFill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5" fillId="17" borderId="0" xfId="0" applyFont="1" applyFill="1" applyAlignment="1">
      <alignment vertical="top"/>
    </xf>
    <xf numFmtId="0" fontId="5" fillId="9" borderId="0" xfId="0" applyFont="1" applyFill="1" applyAlignment="1">
      <alignment vertical="top"/>
    </xf>
    <xf numFmtId="41" fontId="5" fillId="19" borderId="3" xfId="2" applyFont="1" applyFill="1" applyBorder="1" applyAlignment="1" applyProtection="1">
      <alignment horizontal="right" vertical="top"/>
    </xf>
    <xf numFmtId="164" fontId="5" fillId="19" borderId="3" xfId="2" applyNumberFormat="1" applyFont="1" applyFill="1" applyBorder="1" applyAlignment="1" applyProtection="1">
      <alignment horizontal="right" vertical="top"/>
    </xf>
    <xf numFmtId="41" fontId="5" fillId="17" borderId="3" xfId="2" applyFont="1" applyFill="1" applyBorder="1" applyAlignment="1">
      <alignment vertical="top" wrapText="1"/>
    </xf>
    <xf numFmtId="164" fontId="5" fillId="17" borderId="3" xfId="2" applyNumberFormat="1" applyFont="1" applyFill="1" applyBorder="1" applyAlignment="1">
      <alignment vertical="top" wrapText="1"/>
    </xf>
    <xf numFmtId="41" fontId="10" fillId="9" borderId="3" xfId="2" applyFont="1" applyFill="1" applyBorder="1" applyAlignment="1">
      <alignment vertical="top"/>
    </xf>
    <xf numFmtId="164" fontId="10" fillId="9" borderId="3" xfId="2" applyNumberFormat="1" applyFont="1" applyFill="1" applyBorder="1" applyAlignment="1">
      <alignment vertical="top"/>
    </xf>
    <xf numFmtId="0" fontId="5" fillId="16" borderId="0" xfId="0" applyFont="1" applyFill="1" applyAlignment="1">
      <alignment vertical="top"/>
    </xf>
    <xf numFmtId="0" fontId="10" fillId="10" borderId="3" xfId="0" applyFont="1" applyFill="1" applyBorder="1" applyAlignment="1">
      <alignment vertical="top"/>
    </xf>
    <xf numFmtId="41" fontId="5" fillId="11" borderId="0" xfId="0" applyNumberFormat="1" applyFont="1" applyFill="1" applyAlignment="1">
      <alignment vertical="top"/>
    </xf>
    <xf numFmtId="41" fontId="5" fillId="18" borderId="0" xfId="0" applyNumberFormat="1" applyFont="1" applyFill="1" applyAlignment="1">
      <alignment vertical="top"/>
    </xf>
    <xf numFmtId="0" fontId="10" fillId="16" borderId="3" xfId="0" applyFont="1" applyFill="1" applyBorder="1" applyAlignment="1">
      <alignment vertical="top"/>
    </xf>
    <xf numFmtId="0" fontId="5" fillId="20" borderId="0" xfId="0" applyFont="1" applyFill="1" applyAlignment="1">
      <alignment vertical="top"/>
    </xf>
    <xf numFmtId="0" fontId="10" fillId="8" borderId="3" xfId="0" applyFont="1" applyFill="1" applyBorder="1" applyAlignment="1">
      <alignment vertical="top"/>
    </xf>
    <xf numFmtId="41" fontId="10" fillId="8" borderId="3" xfId="2" applyFont="1" applyFill="1" applyBorder="1" applyAlignment="1">
      <alignment vertical="top"/>
    </xf>
    <xf numFmtId="164" fontId="10" fillId="8" borderId="3" xfId="2" applyNumberFormat="1" applyFont="1" applyFill="1" applyBorder="1" applyAlignment="1">
      <alignment vertical="top"/>
    </xf>
    <xf numFmtId="0" fontId="5" fillId="21" borderId="0" xfId="0" applyFont="1" applyFill="1" applyAlignment="1">
      <alignment vertical="top"/>
    </xf>
    <xf numFmtId="41" fontId="5" fillId="20" borderId="0" xfId="0" applyNumberFormat="1" applyFont="1" applyFill="1" applyAlignment="1">
      <alignment vertical="top"/>
    </xf>
    <xf numFmtId="41" fontId="5" fillId="17" borderId="3" xfId="2" applyFont="1" applyFill="1" applyBorder="1" applyAlignment="1" applyProtection="1">
      <alignment horizontal="right" vertical="top"/>
    </xf>
    <xf numFmtId="164" fontId="5" fillId="17" borderId="3" xfId="2" applyNumberFormat="1" applyFont="1" applyFill="1" applyBorder="1" applyAlignment="1" applyProtection="1">
      <alignment horizontal="right" vertical="top"/>
    </xf>
    <xf numFmtId="0" fontId="10" fillId="22" borderId="3" xfId="0" applyFont="1" applyFill="1" applyBorder="1" applyAlignment="1">
      <alignment vertical="top" wrapText="1"/>
    </xf>
    <xf numFmtId="41" fontId="10" fillId="22" borderId="3" xfId="2" applyFont="1" applyFill="1" applyBorder="1" applyAlignment="1">
      <alignment horizontal="right" vertical="top"/>
    </xf>
    <xf numFmtId="164" fontId="10" fillId="22" borderId="3" xfId="2" applyNumberFormat="1" applyFont="1" applyFill="1" applyBorder="1" applyAlignment="1">
      <alignment horizontal="right" vertical="top"/>
    </xf>
    <xf numFmtId="0" fontId="5" fillId="22" borderId="0" xfId="0" applyFont="1" applyFill="1" applyAlignment="1">
      <alignment vertical="top"/>
    </xf>
    <xf numFmtId="41" fontId="10" fillId="16" borderId="3" xfId="2" applyFont="1" applyFill="1" applyBorder="1" applyAlignment="1">
      <alignment horizontal="right" vertical="top"/>
    </xf>
    <xf numFmtId="164" fontId="10" fillId="16" borderId="3" xfId="2" applyNumberFormat="1" applyFont="1" applyFill="1" applyBorder="1" applyAlignment="1">
      <alignment horizontal="right" vertical="top"/>
    </xf>
    <xf numFmtId="41" fontId="10" fillId="6" borderId="3" xfId="2" applyFont="1" applyFill="1" applyBorder="1" applyAlignment="1" applyProtection="1">
      <alignment horizontal="right" vertical="top"/>
    </xf>
    <xf numFmtId="164" fontId="10" fillId="6" borderId="3" xfId="2" applyNumberFormat="1" applyFont="1" applyFill="1" applyBorder="1" applyAlignment="1" applyProtection="1">
      <alignment horizontal="right" vertical="top"/>
    </xf>
    <xf numFmtId="41" fontId="10" fillId="8" borderId="3" xfId="2" applyFont="1" applyFill="1" applyBorder="1" applyAlignment="1" applyProtection="1">
      <alignment horizontal="right" vertical="top"/>
    </xf>
    <xf numFmtId="164" fontId="10" fillId="8" borderId="3" xfId="2" applyNumberFormat="1" applyFont="1" applyFill="1" applyBorder="1" applyAlignment="1" applyProtection="1">
      <alignment horizontal="right" vertical="top"/>
    </xf>
    <xf numFmtId="3" fontId="13" fillId="0" borderId="0" xfId="0" applyNumberFormat="1" applyFont="1">
      <alignment vertical="top"/>
    </xf>
    <xf numFmtId="0" fontId="10" fillId="23" borderId="3" xfId="0" applyFont="1" applyFill="1" applyBorder="1" applyAlignment="1">
      <alignment horizontal="left" vertical="top"/>
    </xf>
    <xf numFmtId="41" fontId="10" fillId="6" borderId="3" xfId="2" applyFont="1" applyFill="1" applyBorder="1" applyAlignment="1">
      <alignment horizontal="right" vertical="top"/>
    </xf>
    <xf numFmtId="164" fontId="10" fillId="6" borderId="3" xfId="2" applyNumberFormat="1" applyFont="1" applyFill="1" applyBorder="1" applyAlignment="1">
      <alignment horizontal="right" vertical="top"/>
    </xf>
    <xf numFmtId="41" fontId="10" fillId="8" borderId="3" xfId="2" applyFont="1" applyFill="1" applyBorder="1" applyAlignment="1">
      <alignment horizontal="right" vertical="top"/>
    </xf>
    <xf numFmtId="164" fontId="10" fillId="8" borderId="3" xfId="2" applyNumberFormat="1" applyFont="1" applyFill="1" applyBorder="1" applyAlignment="1">
      <alignment horizontal="right" vertical="top"/>
    </xf>
    <xf numFmtId="0" fontId="10" fillId="22" borderId="3" xfId="0" applyFont="1" applyFill="1" applyBorder="1" applyAlignment="1">
      <alignment horizontal="left" vertical="top" wrapText="1"/>
    </xf>
    <xf numFmtId="41" fontId="5" fillId="17" borderId="3" xfId="2" applyFont="1" applyFill="1" applyBorder="1" applyAlignment="1">
      <alignment horizontal="right" vertical="top"/>
    </xf>
    <xf numFmtId="164" fontId="5" fillId="17" borderId="3" xfId="2" applyNumberFormat="1" applyFont="1" applyFill="1" applyBorder="1" applyAlignment="1">
      <alignment horizontal="right" vertical="top"/>
    </xf>
    <xf numFmtId="0" fontId="10" fillId="23" borderId="3" xfId="0" applyFont="1" applyFill="1" applyBorder="1" applyAlignment="1">
      <alignment vertical="top"/>
    </xf>
    <xf numFmtId="41" fontId="5" fillId="21" borderId="0" xfId="0" applyNumberFormat="1" applyFont="1" applyFill="1" applyAlignment="1">
      <alignment vertical="top"/>
    </xf>
    <xf numFmtId="3" fontId="5" fillId="0" borderId="0" xfId="0" applyNumberFormat="1" applyFont="1">
      <alignment vertical="top"/>
    </xf>
    <xf numFmtId="0" fontId="5" fillId="23" borderId="3" xfId="0" applyFont="1" applyFill="1" applyBorder="1" applyAlignment="1">
      <alignment horizontal="left" vertical="top" wrapText="1"/>
    </xf>
    <xf numFmtId="41" fontId="10" fillId="23" borderId="3" xfId="2" applyFont="1" applyFill="1" applyBorder="1" applyAlignment="1" applyProtection="1">
      <alignment horizontal="right" vertical="top"/>
    </xf>
    <xf numFmtId="164" fontId="10" fillId="23" borderId="3" xfId="2" applyNumberFormat="1" applyFont="1" applyFill="1" applyBorder="1" applyAlignment="1" applyProtection="1">
      <alignment horizontal="right" vertical="top"/>
    </xf>
    <xf numFmtId="3" fontId="5" fillId="24" borderId="0" xfId="0" applyNumberFormat="1" applyFont="1" applyFill="1" applyAlignment="1">
      <alignment vertical="top"/>
    </xf>
    <xf numFmtId="41" fontId="5" fillId="25" borderId="0" xfId="0" applyNumberFormat="1" applyFont="1" applyFill="1" applyAlignment="1">
      <alignment vertical="top"/>
    </xf>
    <xf numFmtId="0" fontId="10" fillId="9" borderId="3" xfId="0" applyFont="1" applyFill="1" applyBorder="1" applyAlignment="1">
      <alignment horizontal="left" vertical="top" wrapText="1"/>
    </xf>
    <xf numFmtId="0" fontId="5" fillId="26" borderId="0" xfId="0" applyFont="1" applyFill="1" applyAlignment="1">
      <alignment vertical="top"/>
    </xf>
    <xf numFmtId="41" fontId="5" fillId="17" borderId="3" xfId="2" applyFont="1" applyFill="1" applyBorder="1" applyAlignment="1">
      <alignment vertical="top"/>
    </xf>
    <xf numFmtId="164" fontId="5" fillId="17" borderId="3" xfId="2" applyNumberFormat="1" applyFont="1" applyFill="1" applyBorder="1" applyAlignment="1">
      <alignment vertical="top"/>
    </xf>
    <xf numFmtId="0" fontId="10" fillId="23" borderId="3" xfId="0" applyFont="1" applyFill="1" applyBorder="1" applyAlignment="1">
      <alignment vertical="top" wrapText="1"/>
    </xf>
    <xf numFmtId="0" fontId="5" fillId="24" borderId="0" xfId="0" applyFont="1" applyFill="1" applyAlignment="1">
      <alignment vertical="top"/>
    </xf>
    <xf numFmtId="41" fontId="10" fillId="6" borderId="3" xfId="2" applyFont="1" applyFill="1" applyBorder="1" applyAlignment="1" applyProtection="1">
      <alignment vertical="top"/>
    </xf>
    <xf numFmtId="164" fontId="10" fillId="6" borderId="3" xfId="2" applyNumberFormat="1" applyFont="1" applyFill="1" applyBorder="1" applyAlignment="1" applyProtection="1">
      <alignment vertical="top"/>
    </xf>
    <xf numFmtId="0" fontId="5" fillId="25" borderId="0" xfId="0" applyFont="1" applyFill="1" applyAlignment="1">
      <alignment vertical="top"/>
    </xf>
    <xf numFmtId="0" fontId="5" fillId="17" borderId="3" xfId="0" applyFont="1" applyFill="1" applyBorder="1" applyAlignment="1">
      <alignment vertical="top" wrapText="1"/>
    </xf>
    <xf numFmtId="41" fontId="5" fillId="17" borderId="0" xfId="2" applyFont="1" applyFill="1" applyAlignment="1">
      <alignment vertical="top"/>
    </xf>
    <xf numFmtId="3" fontId="5" fillId="25" borderId="0" xfId="0" applyNumberFormat="1" applyFont="1" applyFill="1" applyAlignment="1">
      <alignment vertical="top"/>
    </xf>
    <xf numFmtId="3" fontId="5" fillId="11" borderId="0" xfId="0" applyNumberFormat="1" applyFont="1" applyFill="1" applyAlignment="1">
      <alignment vertical="top"/>
    </xf>
    <xf numFmtId="3" fontId="5" fillId="0" borderId="0" xfId="0" applyNumberFormat="1" applyFont="1" applyAlignment="1">
      <alignment vertical="top"/>
    </xf>
    <xf numFmtId="0" fontId="5" fillId="0" borderId="3" xfId="0" applyFont="1" applyFill="1" applyBorder="1" applyAlignment="1">
      <alignment horizontal="left" vertical="top" wrapText="1"/>
    </xf>
    <xf numFmtId="41" fontId="5" fillId="0" borderId="6" xfId="2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/>
    </xf>
    <xf numFmtId="41" fontId="5" fillId="0" borderId="3" xfId="2" applyFont="1" applyBorder="1" applyAlignment="1">
      <alignment horizontal="left" vertical="top" wrapText="1"/>
    </xf>
    <xf numFmtId="0" fontId="5" fillId="0" borderId="3" xfId="0" applyFont="1" applyBorder="1">
      <alignment vertical="top"/>
    </xf>
    <xf numFmtId="164" fontId="11" fillId="2" borderId="3" xfId="2" applyNumberFormat="1" applyFont="1" applyFill="1" applyBorder="1" applyAlignment="1">
      <alignment horizontal="center" vertical="center" wrapText="1" readingOrder="1"/>
    </xf>
    <xf numFmtId="41" fontId="5" fillId="0" borderId="0" xfId="3" applyFont="1" applyAlignment="1">
      <alignment vertical="top"/>
    </xf>
    <xf numFmtId="0" fontId="14" fillId="0" borderId="0" xfId="0" applyFont="1">
      <alignment vertical="top"/>
    </xf>
    <xf numFmtId="0" fontId="14" fillId="0" borderId="0" xfId="0" applyFont="1" applyBorder="1" applyAlignment="1">
      <alignment horizontal="left" vertical="top"/>
    </xf>
    <xf numFmtId="0" fontId="15" fillId="30" borderId="0" xfId="0" applyFont="1" applyFill="1" applyAlignment="1">
      <alignment vertical="center" readingOrder="1"/>
    </xf>
    <xf numFmtId="0" fontId="16" fillId="30" borderId="0" xfId="0" applyFont="1" applyFill="1" applyAlignment="1">
      <alignment vertical="center" readingOrder="1"/>
    </xf>
    <xf numFmtId="41" fontId="14" fillId="0" borderId="0" xfId="2" applyFont="1" applyBorder="1" applyAlignment="1">
      <alignment readingOrder="1"/>
    </xf>
    <xf numFmtId="41" fontId="14" fillId="0" borderId="0" xfId="2" applyFont="1" applyAlignment="1">
      <alignment readingOrder="1"/>
    </xf>
    <xf numFmtId="41" fontId="14" fillId="0" borderId="0" xfId="2" applyFont="1" applyBorder="1" applyAlignment="1">
      <alignment horizontal="left" readingOrder="1"/>
    </xf>
    <xf numFmtId="41" fontId="14" fillId="0" borderId="0" xfId="2" applyFont="1" applyAlignment="1">
      <alignment horizontal="left" readingOrder="1"/>
    </xf>
    <xf numFmtId="41" fontId="14" fillId="0" borderId="0" xfId="2" applyFont="1" applyAlignment="1">
      <alignment horizontal="center" readingOrder="1"/>
    </xf>
    <xf numFmtId="166" fontId="14" fillId="0" borderId="0" xfId="1" applyNumberFormat="1" applyFont="1" applyBorder="1" applyAlignment="1" applyProtection="1">
      <alignment horizontal="right" vertical="top"/>
    </xf>
    <xf numFmtId="0" fontId="14" fillId="0" borderId="0" xfId="0" applyFont="1" applyAlignment="1">
      <alignment horizontal="right" vertical="top"/>
    </xf>
    <xf numFmtId="41" fontId="14" fillId="0" borderId="0" xfId="2" applyFont="1" applyBorder="1" applyAlignment="1" applyProtection="1">
      <alignment readingOrder="1"/>
    </xf>
    <xf numFmtId="41" fontId="17" fillId="0" borderId="0" xfId="2" applyFont="1" applyBorder="1" applyAlignment="1" applyProtection="1">
      <alignment horizontal="center" readingOrder="1"/>
    </xf>
    <xf numFmtId="164" fontId="14" fillId="0" borderId="0" xfId="2" applyNumberFormat="1" applyFont="1" applyAlignment="1">
      <alignment vertical="center" readingOrder="1"/>
    </xf>
    <xf numFmtId="41" fontId="15" fillId="30" borderId="0" xfId="0" applyNumberFormat="1" applyFont="1" applyFill="1" applyAlignment="1">
      <alignment vertical="center" readingOrder="1"/>
    </xf>
    <xf numFmtId="41" fontId="14" fillId="0" borderId="0" xfId="0" applyNumberFormat="1" applyFont="1" applyAlignment="1">
      <alignment horizontal="center" vertical="center" readingOrder="1"/>
    </xf>
    <xf numFmtId="0" fontId="14" fillId="0" borderId="0" xfId="0" applyFont="1" applyAlignment="1">
      <alignment horizontal="center" vertical="center" readingOrder="1"/>
    </xf>
    <xf numFmtId="41" fontId="14" fillId="5" borderId="0" xfId="0" applyNumberFormat="1" applyFont="1" applyFill="1" applyAlignment="1">
      <alignment vertical="center" readingOrder="1"/>
    </xf>
    <xf numFmtId="41" fontId="17" fillId="0" borderId="0" xfId="2" applyFont="1" applyBorder="1" applyAlignment="1">
      <alignment horizontal="left" vertical="center" wrapText="1" readingOrder="1"/>
    </xf>
    <xf numFmtId="0" fontId="14" fillId="5" borderId="0" xfId="0" applyFont="1" applyFill="1" applyAlignment="1">
      <alignment vertical="center" readingOrder="1"/>
    </xf>
    <xf numFmtId="0" fontId="14" fillId="33" borderId="0" xfId="0" applyFont="1" applyFill="1" applyAlignment="1">
      <alignment vertical="center" readingOrder="1"/>
    </xf>
    <xf numFmtId="0" fontId="14" fillId="0" borderId="0" xfId="0" applyFont="1" applyAlignment="1">
      <alignment vertical="center" readingOrder="1"/>
    </xf>
    <xf numFmtId="0" fontId="14" fillId="16" borderId="0" xfId="0" applyFont="1" applyFill="1" applyAlignment="1">
      <alignment vertical="center" readingOrder="1"/>
    </xf>
    <xf numFmtId="0" fontId="14" fillId="32" borderId="0" xfId="0" applyFont="1" applyFill="1" applyAlignment="1">
      <alignment vertical="center" readingOrder="1"/>
    </xf>
    <xf numFmtId="41" fontId="14" fillId="32" borderId="0" xfId="0" applyNumberFormat="1" applyFont="1" applyFill="1" applyAlignment="1">
      <alignment vertical="center" readingOrder="1"/>
    </xf>
    <xf numFmtId="0" fontId="14" fillId="35" borderId="0" xfId="0" applyFont="1" applyFill="1" applyAlignment="1">
      <alignment vertical="center" readingOrder="1"/>
    </xf>
    <xf numFmtId="41" fontId="14" fillId="35" borderId="0" xfId="0" applyNumberFormat="1" applyFont="1" applyFill="1" applyAlignment="1">
      <alignment vertical="center" readingOrder="1"/>
    </xf>
    <xf numFmtId="0" fontId="14" fillId="0" borderId="0" xfId="0" applyFont="1" applyBorder="1">
      <alignment vertical="top"/>
    </xf>
    <xf numFmtId="164" fontId="14" fillId="0" borderId="0" xfId="2" applyNumberFormat="1" applyFont="1" applyBorder="1" applyAlignment="1">
      <alignment vertical="center" readingOrder="1"/>
    </xf>
    <xf numFmtId="0" fontId="14" fillId="0" borderId="1" xfId="0" applyFont="1" applyBorder="1">
      <alignment vertical="top"/>
    </xf>
    <xf numFmtId="164" fontId="14" fillId="0" borderId="0" xfId="2" applyNumberFormat="1" applyFont="1" applyBorder="1" applyAlignment="1">
      <alignment readingOrder="1"/>
    </xf>
    <xf numFmtId="0" fontId="17" fillId="3" borderId="6" xfId="0" applyFont="1" applyFill="1" applyBorder="1" applyAlignment="1">
      <alignment horizontal="center" vertical="center" wrapText="1" readingOrder="1"/>
    </xf>
    <xf numFmtId="0" fontId="17" fillId="4" borderId="6" xfId="0" applyFont="1" applyFill="1" applyBorder="1" applyAlignment="1">
      <alignment horizontal="left" vertical="center" wrapText="1" readingOrder="1"/>
    </xf>
    <xf numFmtId="0" fontId="18" fillId="28" borderId="7" xfId="0" applyFont="1" applyFill="1" applyBorder="1" applyAlignment="1">
      <alignment vertical="center" readingOrder="1"/>
    </xf>
    <xf numFmtId="41" fontId="18" fillId="28" borderId="7" xfId="2" applyFont="1" applyFill="1" applyBorder="1" applyAlignment="1">
      <alignment vertical="center" readingOrder="1"/>
    </xf>
    <xf numFmtId="164" fontId="18" fillId="28" borderId="7" xfId="2" applyNumberFormat="1" applyFont="1" applyFill="1" applyBorder="1" applyAlignment="1">
      <alignment vertical="center" readingOrder="1"/>
    </xf>
    <xf numFmtId="0" fontId="17" fillId="13" borderId="6" xfId="0" applyFont="1" applyFill="1" applyBorder="1" applyAlignment="1">
      <alignment horizontal="left" vertical="center" wrapText="1" readingOrder="1"/>
    </xf>
    <xf numFmtId="0" fontId="17" fillId="31" borderId="6" xfId="0" applyFont="1" applyFill="1" applyBorder="1" applyAlignment="1">
      <alignment horizontal="left" vertical="center" wrapText="1" readingOrder="1"/>
    </xf>
    <xf numFmtId="0" fontId="18" fillId="32" borderId="7" xfId="0" applyFont="1" applyFill="1" applyBorder="1" applyAlignment="1">
      <alignment vertical="center" readingOrder="1"/>
    </xf>
    <xf numFmtId="41" fontId="18" fillId="32" borderId="7" xfId="2" applyFont="1" applyFill="1" applyBorder="1" applyAlignment="1">
      <alignment vertical="center" readingOrder="1"/>
    </xf>
    <xf numFmtId="164" fontId="18" fillId="32" borderId="7" xfId="2" applyNumberFormat="1" applyFont="1" applyFill="1" applyBorder="1" applyAlignment="1">
      <alignment vertical="center" readingOrder="1"/>
    </xf>
    <xf numFmtId="0" fontId="14" fillId="16" borderId="6" xfId="0" applyFont="1" applyFill="1" applyBorder="1" applyAlignment="1">
      <alignment vertical="center" readingOrder="1"/>
    </xf>
    <xf numFmtId="0" fontId="18" fillId="27" borderId="7" xfId="0" applyFont="1" applyFill="1" applyBorder="1" applyAlignment="1">
      <alignment vertical="center" wrapText="1" readingOrder="1"/>
    </xf>
    <xf numFmtId="41" fontId="18" fillId="27" borderId="7" xfId="2" applyFont="1" applyFill="1" applyBorder="1" applyAlignment="1">
      <alignment vertical="center" wrapText="1" readingOrder="1"/>
    </xf>
    <xf numFmtId="164" fontId="18" fillId="27" borderId="7" xfId="2" applyNumberFormat="1" applyFont="1" applyFill="1" applyBorder="1" applyAlignment="1">
      <alignment vertical="center" wrapText="1" readingOrder="1"/>
    </xf>
    <xf numFmtId="0" fontId="17" fillId="32" borderId="6" xfId="0" applyFont="1" applyFill="1" applyBorder="1" applyAlignment="1">
      <alignment vertical="center" readingOrder="1"/>
    </xf>
    <xf numFmtId="0" fontId="18" fillId="32" borderId="7" xfId="0" applyFont="1" applyFill="1" applyBorder="1" applyAlignment="1">
      <alignment vertical="center" wrapText="1" readingOrder="1"/>
    </xf>
    <xf numFmtId="41" fontId="18" fillId="32" borderId="7" xfId="2" applyFont="1" applyFill="1" applyBorder="1" applyAlignment="1">
      <alignment vertical="center" wrapText="1" readingOrder="1"/>
    </xf>
    <xf numFmtId="164" fontId="18" fillId="32" borderId="7" xfId="2" applyNumberFormat="1" applyFont="1" applyFill="1" applyBorder="1" applyAlignment="1">
      <alignment vertical="center" wrapText="1" readingOrder="1"/>
    </xf>
    <xf numFmtId="0" fontId="14" fillId="32" borderId="6" xfId="0" applyFont="1" applyFill="1" applyBorder="1" applyAlignment="1">
      <alignment vertical="center" readingOrder="1"/>
    </xf>
    <xf numFmtId="41" fontId="18" fillId="32" borderId="7" xfId="2" applyFont="1" applyFill="1" applyBorder="1" applyAlignment="1">
      <alignment horizontal="right" vertical="center" readingOrder="1"/>
    </xf>
    <xf numFmtId="164" fontId="18" fillId="32" borderId="7" xfId="2" applyNumberFormat="1" applyFont="1" applyFill="1" applyBorder="1" applyAlignment="1">
      <alignment horizontal="right" vertical="center" readingOrder="1"/>
    </xf>
    <xf numFmtId="0" fontId="18" fillId="32" borderId="7" xfId="0" applyFont="1" applyFill="1" applyBorder="1" applyAlignment="1">
      <alignment horizontal="left" vertical="center" readingOrder="1"/>
    </xf>
    <xf numFmtId="0" fontId="14" fillId="34" borderId="6" xfId="0" applyFont="1" applyFill="1" applyBorder="1" applyAlignment="1">
      <alignment horizontal="left" vertical="center" wrapText="1" readingOrder="1"/>
    </xf>
    <xf numFmtId="41" fontId="18" fillId="32" borderId="7" xfId="2" applyFont="1" applyFill="1" applyBorder="1" applyAlignment="1" applyProtection="1">
      <alignment horizontal="right" vertical="center" readingOrder="1"/>
    </xf>
    <xf numFmtId="164" fontId="18" fillId="32" borderId="7" xfId="2" applyNumberFormat="1" applyFont="1" applyFill="1" applyBorder="1" applyAlignment="1" applyProtection="1">
      <alignment horizontal="right" vertical="center" readingOrder="1"/>
    </xf>
    <xf numFmtId="41" fontId="20" fillId="0" borderId="0" xfId="2" applyFont="1" applyBorder="1" applyAlignment="1">
      <alignment horizontal="center" vertical="top" wrapText="1" readingOrder="1"/>
    </xf>
    <xf numFmtId="41" fontId="20" fillId="0" borderId="0" xfId="2" applyFont="1" applyBorder="1" applyAlignment="1">
      <alignment horizontal="center" vertical="top" wrapText="1"/>
    </xf>
    <xf numFmtId="0" fontId="14" fillId="34" borderId="6" xfId="0" applyFont="1" applyFill="1" applyBorder="1" applyAlignment="1">
      <alignment horizontal="left" vertical="top" wrapText="1" readingOrder="1"/>
    </xf>
    <xf numFmtId="0" fontId="18" fillId="32" borderId="7" xfId="0" applyFont="1" applyFill="1" applyBorder="1" applyAlignment="1">
      <alignment vertical="top" wrapText="1" readingOrder="1"/>
    </xf>
    <xf numFmtId="41" fontId="18" fillId="32" borderId="7" xfId="2" applyFont="1" applyFill="1" applyBorder="1" applyAlignment="1" applyProtection="1">
      <alignment horizontal="right" vertical="top" readingOrder="1"/>
    </xf>
    <xf numFmtId="164" fontId="18" fillId="32" borderId="7" xfId="2" applyNumberFormat="1" applyFont="1" applyFill="1" applyBorder="1" applyAlignment="1" applyProtection="1">
      <alignment horizontal="right" vertical="top" readingOrder="1"/>
    </xf>
    <xf numFmtId="0" fontId="14" fillId="35" borderId="0" xfId="0" applyFont="1" applyFill="1" applyAlignment="1">
      <alignment vertical="top" readingOrder="1"/>
    </xf>
    <xf numFmtId="41" fontId="21" fillId="36" borderId="7" xfId="2" applyFont="1" applyFill="1" applyBorder="1" applyAlignment="1">
      <alignment horizontal="center" vertical="center" wrapText="1" readingOrder="1"/>
    </xf>
    <xf numFmtId="164" fontId="21" fillId="36" borderId="7" xfId="2" applyNumberFormat="1" applyFont="1" applyFill="1" applyBorder="1" applyAlignment="1">
      <alignment vertical="center" wrapText="1" readingOrder="1"/>
    </xf>
    <xf numFmtId="41" fontId="21" fillId="36" borderId="7" xfId="2" applyFont="1" applyFill="1" applyBorder="1" applyAlignment="1">
      <alignment vertical="center" wrapText="1" readingOrder="1"/>
    </xf>
    <xf numFmtId="0" fontId="18" fillId="37" borderId="7" xfId="0" applyFont="1" applyFill="1" applyBorder="1" applyAlignment="1">
      <alignment horizontal="left" vertical="center" readingOrder="1"/>
    </xf>
    <xf numFmtId="41" fontId="18" fillId="37" borderId="7" xfId="2" applyFont="1" applyFill="1" applyBorder="1" applyAlignment="1">
      <alignment horizontal="center" vertical="center" readingOrder="1"/>
    </xf>
    <xf numFmtId="164" fontId="18" fillId="37" borderId="7" xfId="2" applyNumberFormat="1" applyFont="1" applyFill="1" applyBorder="1" applyAlignment="1">
      <alignment horizontal="center" vertical="center" readingOrder="1"/>
    </xf>
    <xf numFmtId="164" fontId="11" fillId="2" borderId="3" xfId="2" applyNumberFormat="1" applyFont="1" applyFill="1" applyBorder="1" applyAlignment="1">
      <alignment horizontal="center" wrapText="1" readingOrder="1"/>
    </xf>
    <xf numFmtId="41" fontId="21" fillId="36" borderId="7" xfId="2" applyFont="1" applyFill="1" applyBorder="1" applyAlignment="1">
      <alignment horizontal="center" vertical="center" wrapText="1" readingOrder="1"/>
    </xf>
    <xf numFmtId="0" fontId="18" fillId="0" borderId="0" xfId="0" applyFont="1" applyBorder="1" applyAlignment="1">
      <alignment horizontal="center" vertical="top" wrapText="1" readingOrder="1"/>
    </xf>
    <xf numFmtId="0" fontId="19" fillId="29" borderId="8" xfId="0" applyFont="1" applyFill="1" applyBorder="1" applyAlignment="1">
      <alignment horizontal="center" vertical="center" wrapText="1" readingOrder="1"/>
    </xf>
    <xf numFmtId="0" fontId="19" fillId="29" borderId="9" xfId="0" applyFont="1" applyFill="1" applyBorder="1" applyAlignment="1">
      <alignment horizontal="center" vertical="center" wrapText="1" readingOrder="1"/>
    </xf>
    <xf numFmtId="0" fontId="21" fillId="36" borderId="7" xfId="0" applyFont="1" applyFill="1" applyBorder="1" applyAlignment="1">
      <alignment horizontal="center" vertical="center" wrapText="1" readingOrder="1"/>
    </xf>
    <xf numFmtId="164" fontId="21" fillId="36" borderId="7" xfId="2" applyNumberFormat="1" applyFont="1" applyFill="1" applyBorder="1" applyAlignment="1">
      <alignment horizontal="center" vertical="center" wrapText="1" readingOrder="1"/>
    </xf>
    <xf numFmtId="37" fontId="7" fillId="0" borderId="0" xfId="0" applyNumberFormat="1" applyFont="1" applyBorder="1" applyAlignment="1">
      <alignment horizontal="center" vertical="top"/>
    </xf>
    <xf numFmtId="37" fontId="5" fillId="0" borderId="0" xfId="0" applyNumberFormat="1" applyFont="1" applyBorder="1" applyAlignment="1">
      <alignment horizontal="center" vertical="top"/>
    </xf>
    <xf numFmtId="41" fontId="11" fillId="2" borderId="3" xfId="2" applyFont="1" applyFill="1" applyBorder="1" applyAlignment="1">
      <alignment horizontal="center" vertical="center" wrapText="1" readingOrder="1"/>
    </xf>
    <xf numFmtId="0" fontId="2" fillId="0" borderId="0" xfId="0" applyFont="1" applyBorder="1" applyAlignment="1">
      <alignment horizontal="center" vertical="top" wrapText="1" readingOrder="1"/>
    </xf>
    <xf numFmtId="0" fontId="11" fillId="2" borderId="2" xfId="0" applyFont="1" applyFill="1" applyBorder="1" applyAlignment="1">
      <alignment horizontal="center" vertical="center" wrapText="1" readingOrder="1"/>
    </xf>
    <xf numFmtId="0" fontId="11" fillId="2" borderId="4" xfId="0" applyFont="1" applyFill="1" applyBorder="1" applyAlignment="1">
      <alignment horizontal="center" vertical="center" wrapText="1" readingOrder="1"/>
    </xf>
    <xf numFmtId="0" fontId="11" fillId="2" borderId="5" xfId="0" applyFont="1" applyFill="1" applyBorder="1" applyAlignment="1">
      <alignment horizontal="center" vertical="center" wrapText="1" readingOrder="1"/>
    </xf>
    <xf numFmtId="0" fontId="11" fillId="2" borderId="3" xfId="0" applyFont="1" applyFill="1" applyBorder="1" applyAlignment="1">
      <alignment horizontal="center" vertical="center" wrapText="1" readingOrder="1"/>
    </xf>
    <xf numFmtId="164" fontId="11" fillId="2" borderId="3" xfId="2" applyNumberFormat="1" applyFont="1" applyFill="1" applyBorder="1" applyAlignment="1">
      <alignment horizontal="center" vertical="center" wrapText="1" readingOrder="1"/>
    </xf>
  </cellXfs>
  <cellStyles count="5">
    <cellStyle name="Comma" xfId="1" builtinId="3"/>
    <cellStyle name="Comma [0]" xfId="3" builtinId="6"/>
    <cellStyle name="Comma [0] 4" xfId="2"/>
    <cellStyle name="Normal" xfId="0" builtinId="0"/>
    <cellStyle name="Normal 2" xfId="4"/>
  </cellStyles>
  <dxfs count="0"/>
  <tableStyles count="0" defaultTableStyle="TableStyleMedium2" defaultPivotStyle="PivotStyleLight16"/>
  <colors>
    <mruColors>
      <color rgb="FF666633"/>
      <color rgb="FFFF7C80"/>
      <color rgb="FFFF9933"/>
      <color rgb="FFCC9900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405774</xdr:colOff>
      <xdr:row>0</xdr:row>
      <xdr:rowOff>72553</xdr:rowOff>
    </xdr:from>
    <xdr:ext cx="832476" cy="820416"/>
    <xdr:pic>
      <xdr:nvPicPr>
        <xdr:cNvPr id="2" name="Picture -76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73149" y="72553"/>
          <a:ext cx="832476" cy="820416"/>
        </a:xfrm>
        <a:prstGeom prst="rect">
          <a:avLst/>
        </a:prstGeom>
        <a:ln w="9525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386496</xdr:colOff>
      <xdr:row>0</xdr:row>
      <xdr:rowOff>84462</xdr:rowOff>
    </xdr:from>
    <xdr:to>
      <xdr:col>4</xdr:col>
      <xdr:colOff>1000126</xdr:colOff>
      <xdr:row>3</xdr:row>
      <xdr:rowOff>38101</xdr:rowOff>
    </xdr:to>
    <xdr:pic>
      <xdr:nvPicPr>
        <xdr:cNvPr id="2" name="Picture -76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49796" y="84462"/>
          <a:ext cx="613630" cy="668014"/>
        </a:xfrm>
        <a:prstGeom prst="rect">
          <a:avLst/>
        </a:prstGeom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7"/>
  <sheetViews>
    <sheetView tabSelected="1" showOutlineSymbols="0" view="pageBreakPreview" topLeftCell="B1" zoomScale="80" zoomScaleNormal="100" zoomScaleSheetLayoutView="80" zoomScalePageLayoutView="80" workbookViewId="0">
      <selection activeCell="D10" sqref="D10"/>
    </sheetView>
  </sheetViews>
  <sheetFormatPr defaultColWidth="6.85546875" defaultRowHeight="16.5" x14ac:dyDescent="0.3"/>
  <cols>
    <col min="1" max="1" width="26.5703125" style="191" hidden="1" customWidth="1"/>
    <col min="2" max="2" width="85" style="191" customWidth="1"/>
    <col min="3" max="3" width="23.42578125" style="196" bestFit="1" customWidth="1"/>
    <col min="4" max="4" width="25.140625" style="196" customWidth="1"/>
    <col min="5" max="5" width="25" style="196" customWidth="1"/>
    <col min="6" max="6" width="15.7109375" style="195" hidden="1" customWidth="1"/>
    <col min="7" max="7" width="12.28515625" style="195" hidden="1" customWidth="1"/>
    <col min="8" max="8" width="12.7109375" style="195" hidden="1" customWidth="1"/>
    <col min="9" max="9" width="25.140625" style="196" customWidth="1"/>
    <col min="10" max="10" width="21.28515625" style="196" customWidth="1"/>
    <col min="11" max="11" width="23.5703125" style="196" customWidth="1"/>
    <col min="12" max="12" width="12.5703125" style="204" customWidth="1"/>
    <col min="13" max="13" width="10.42578125" style="204" customWidth="1"/>
    <col min="14" max="14" width="11.5703125" style="204" customWidth="1"/>
    <col min="15" max="15" width="23.140625" style="196" customWidth="1"/>
    <col min="16" max="16" width="21" style="191" bestFit="1" customWidth="1"/>
    <col min="17" max="17" width="19.7109375" style="191" customWidth="1"/>
    <col min="18" max="18" width="18.140625" style="191" customWidth="1"/>
    <col min="19" max="19" width="14" style="191" customWidth="1"/>
    <col min="20" max="20" width="14.28515625" style="191" customWidth="1"/>
    <col min="21" max="21" width="15.5703125" style="191" customWidth="1"/>
    <col min="22" max="22" width="15.28515625" style="191" customWidth="1"/>
    <col min="23" max="23" width="15" style="191" customWidth="1"/>
    <col min="24" max="24" width="15.28515625" style="191" customWidth="1"/>
    <col min="25" max="25" width="14.7109375" style="191" customWidth="1"/>
    <col min="26" max="26" width="14.28515625" style="191" customWidth="1"/>
    <col min="27" max="27" width="12.85546875" style="191" customWidth="1"/>
    <col min="28" max="29" width="17" style="191" customWidth="1"/>
    <col min="30" max="30" width="14" style="191" customWidth="1"/>
    <col min="31" max="31" width="14.28515625" style="191" customWidth="1"/>
    <col min="32" max="32" width="15.28515625" style="191" customWidth="1"/>
    <col min="33" max="33" width="14" style="191" customWidth="1"/>
    <col min="34" max="16384" width="6.85546875" style="191"/>
  </cols>
  <sheetData>
    <row r="1" spans="1:17" ht="18.75" customHeight="1" x14ac:dyDescent="0.2">
      <c r="A1" s="262" t="s">
        <v>0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</row>
    <row r="2" spans="1:17" ht="18.75" customHeight="1" x14ac:dyDescent="0.2">
      <c r="A2" s="262" t="s">
        <v>1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</row>
    <row r="3" spans="1:17" ht="18.75" customHeight="1" x14ac:dyDescent="0.2">
      <c r="A3" s="262" t="str">
        <f>'Kendali Rekening'!A3:R3</f>
        <v>PER 18 SEPTEMBER 2023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</row>
    <row r="4" spans="1:17" x14ac:dyDescent="0.3">
      <c r="A4" s="218"/>
      <c r="B4" s="218"/>
      <c r="C4" s="195"/>
      <c r="D4" s="195"/>
      <c r="E4" s="195"/>
      <c r="I4" s="195"/>
      <c r="J4" s="195"/>
      <c r="K4" s="195"/>
      <c r="L4" s="219"/>
      <c r="M4" s="219"/>
      <c r="N4" s="219"/>
      <c r="O4" s="195"/>
    </row>
    <row r="5" spans="1:17" x14ac:dyDescent="0.3">
      <c r="A5" s="218"/>
      <c r="B5" s="218"/>
      <c r="C5" s="195"/>
      <c r="D5" s="195"/>
      <c r="E5" s="195"/>
      <c r="O5" s="195"/>
    </row>
    <row r="6" spans="1:17" ht="17.25" thickBot="1" x14ac:dyDescent="0.35">
      <c r="A6" s="220"/>
      <c r="B6" s="218"/>
      <c r="C6" s="195"/>
      <c r="D6" s="195"/>
      <c r="E6" s="195"/>
      <c r="I6" s="221"/>
      <c r="J6" s="195"/>
      <c r="K6" s="195"/>
      <c r="L6" s="219"/>
      <c r="M6" s="219"/>
      <c r="N6" s="219"/>
      <c r="O6" s="195"/>
    </row>
    <row r="7" spans="1:17" s="194" customFormat="1" ht="24" customHeight="1" thickBot="1" x14ac:dyDescent="0.25">
      <c r="A7" s="263" t="s">
        <v>8</v>
      </c>
      <c r="B7" s="265" t="s">
        <v>9</v>
      </c>
      <c r="C7" s="261" t="s">
        <v>10</v>
      </c>
      <c r="D7" s="261"/>
      <c r="E7" s="261"/>
      <c r="F7" s="261" t="s">
        <v>11</v>
      </c>
      <c r="G7" s="261"/>
      <c r="H7" s="261"/>
      <c r="I7" s="261"/>
      <c r="J7" s="261"/>
      <c r="K7" s="261"/>
      <c r="L7" s="266" t="s">
        <v>12</v>
      </c>
      <c r="M7" s="266"/>
      <c r="N7" s="266"/>
      <c r="O7" s="261" t="s">
        <v>13</v>
      </c>
      <c r="P7" s="205"/>
    </row>
    <row r="8" spans="1:17" s="194" customFormat="1" ht="24" customHeight="1" thickBot="1" x14ac:dyDescent="0.25">
      <c r="A8" s="264"/>
      <c r="B8" s="265"/>
      <c r="C8" s="254" t="s">
        <v>14</v>
      </c>
      <c r="D8" s="254" t="s">
        <v>15</v>
      </c>
      <c r="E8" s="254" t="s">
        <v>16</v>
      </c>
      <c r="F8" s="261" t="s">
        <v>18</v>
      </c>
      <c r="G8" s="261"/>
      <c r="H8" s="261"/>
      <c r="I8" s="254" t="s">
        <v>14</v>
      </c>
      <c r="J8" s="254" t="s">
        <v>15</v>
      </c>
      <c r="K8" s="254" t="s">
        <v>16</v>
      </c>
      <c r="L8" s="255" t="s">
        <v>14</v>
      </c>
      <c r="M8" s="256" t="s">
        <v>15</v>
      </c>
      <c r="N8" s="255" t="s">
        <v>16</v>
      </c>
      <c r="O8" s="261"/>
      <c r="P8" s="193"/>
    </row>
    <row r="9" spans="1:17" s="207" customFormat="1" ht="19.5" customHeight="1" thickBot="1" x14ac:dyDescent="0.25">
      <c r="A9" s="222" t="s">
        <v>20</v>
      </c>
      <c r="B9" s="257" t="s">
        <v>21</v>
      </c>
      <c r="C9" s="258">
        <f>'Kendali Rekening'!C13</f>
        <v>59052360330</v>
      </c>
      <c r="D9" s="258">
        <f>'Kendali Rekening'!D13</f>
        <v>5212500000</v>
      </c>
      <c r="E9" s="258">
        <f>'Kendali Rekening'!E13</f>
        <v>64264860330</v>
      </c>
      <c r="F9" s="258"/>
      <c r="G9" s="258"/>
      <c r="H9" s="258"/>
      <c r="I9" s="258">
        <f>'Kendali Rekening'!L13</f>
        <v>34406644491</v>
      </c>
      <c r="J9" s="258">
        <f>'Kendali Rekening'!M13</f>
        <v>1834716681</v>
      </c>
      <c r="K9" s="258">
        <f>'Kendali Rekening'!N13</f>
        <v>36241361172</v>
      </c>
      <c r="L9" s="259">
        <f>'Kendali Rekening'!O13</f>
        <v>58.264638870871025</v>
      </c>
      <c r="M9" s="259">
        <f>'Kendali Rekening'!P13</f>
        <v>35.198401553956835</v>
      </c>
      <c r="N9" s="259">
        <f>'Kendali Rekening'!Q13</f>
        <v>56.393744553245185</v>
      </c>
      <c r="O9" s="258">
        <f>'Kendali Rekening'!R13</f>
        <v>28023499158</v>
      </c>
      <c r="P9" s="206"/>
    </row>
    <row r="10" spans="1:17" s="210" customFormat="1" ht="19.5" customHeight="1" thickBot="1" x14ac:dyDescent="0.25">
      <c r="A10" s="223" t="s">
        <v>22</v>
      </c>
      <c r="B10" s="224" t="s">
        <v>23</v>
      </c>
      <c r="C10" s="225">
        <f>'Kendali Rekening'!C14</f>
        <v>15998989760</v>
      </c>
      <c r="D10" s="225">
        <f>'Kendali Rekening'!D14</f>
        <v>0</v>
      </c>
      <c r="E10" s="225">
        <f>'Kendali Rekening'!E14</f>
        <v>15998989760</v>
      </c>
      <c r="F10" s="225"/>
      <c r="G10" s="225"/>
      <c r="H10" s="225"/>
      <c r="I10" s="225">
        <f>'Kendali Rekening'!L14</f>
        <v>10568560686</v>
      </c>
      <c r="J10" s="225">
        <f>'Kendali Rekening'!M14</f>
        <v>0</v>
      </c>
      <c r="K10" s="225">
        <f>'Kendali Rekening'!N14</f>
        <v>10568560686</v>
      </c>
      <c r="L10" s="226">
        <f>'Kendali Rekening'!O14</f>
        <v>66.057675169110169</v>
      </c>
      <c r="M10" s="226">
        <f>'Kendali Rekening'!P14</f>
        <v>0</v>
      </c>
      <c r="N10" s="226">
        <f>'Kendali Rekening'!Q14</f>
        <v>66.057675169110169</v>
      </c>
      <c r="O10" s="225">
        <f>'Kendali Rekening'!R14</f>
        <v>5430429074</v>
      </c>
      <c r="P10" s="208"/>
      <c r="Q10" s="209"/>
    </row>
    <row r="11" spans="1:17" s="210" customFormat="1" ht="19.5" customHeight="1" thickBot="1" x14ac:dyDescent="0.25">
      <c r="A11" s="227" t="s">
        <v>62</v>
      </c>
      <c r="B11" s="224" t="s">
        <v>63</v>
      </c>
      <c r="C11" s="225">
        <f>'Kendali Rekening'!C34</f>
        <v>43053370570</v>
      </c>
      <c r="D11" s="225">
        <f>'Kendali Rekening'!D34</f>
        <v>5212500000</v>
      </c>
      <c r="E11" s="225">
        <f>'Kendali Rekening'!E34</f>
        <v>48265870570</v>
      </c>
      <c r="F11" s="225"/>
      <c r="G11" s="225"/>
      <c r="H11" s="225"/>
      <c r="I11" s="225">
        <f>'Kendali Rekening'!L34</f>
        <v>23838083805</v>
      </c>
      <c r="J11" s="225">
        <f>'Kendali Rekening'!M34</f>
        <v>1834716681</v>
      </c>
      <c r="K11" s="225">
        <f>'Kendali Rekening'!N34</f>
        <v>25672800486</v>
      </c>
      <c r="L11" s="226">
        <f>'Kendali Rekening'!O34</f>
        <v>55.36868191595341</v>
      </c>
      <c r="M11" s="226">
        <f>'Kendali Rekening'!P34</f>
        <v>35.198401553956835</v>
      </c>
      <c r="N11" s="226">
        <f>'Kendali Rekening'!Q34</f>
        <v>53.190381076348217</v>
      </c>
      <c r="O11" s="225">
        <f>'Kendali Rekening'!R34</f>
        <v>22593070084</v>
      </c>
    </row>
    <row r="12" spans="1:17" s="211" customFormat="1" ht="19.5" customHeight="1" thickBot="1" x14ac:dyDescent="0.25">
      <c r="A12" s="228"/>
      <c r="B12" s="229" t="s">
        <v>66</v>
      </c>
      <c r="C12" s="230">
        <f>'Kendali Rekening'!C36</f>
        <v>10117886800</v>
      </c>
      <c r="D12" s="230">
        <f>'Kendali Rekening'!D36</f>
        <v>1017688300</v>
      </c>
      <c r="E12" s="230">
        <f>'Kendali Rekening'!E36</f>
        <v>11135575100</v>
      </c>
      <c r="F12" s="230"/>
      <c r="G12" s="230"/>
      <c r="H12" s="230"/>
      <c r="I12" s="230">
        <f>'Kendali Rekening'!L36</f>
        <v>6681187044</v>
      </c>
      <c r="J12" s="230">
        <f>'Kendali Rekening'!M36</f>
        <v>189733603</v>
      </c>
      <c r="K12" s="230">
        <f>'Kendali Rekening'!N36</f>
        <v>6870920647</v>
      </c>
      <c r="L12" s="231">
        <f>'Kendali Rekening'!O36</f>
        <v>66.033423540575683</v>
      </c>
      <c r="M12" s="231">
        <f>'Kendali Rekening'!P36</f>
        <v>18.643586941109572</v>
      </c>
      <c r="N12" s="231">
        <f>'Kendali Rekening'!Q36</f>
        <v>61.702431938158277</v>
      </c>
      <c r="O12" s="230">
        <f>'Kendali Rekening'!R36</f>
        <v>4264654453</v>
      </c>
    </row>
    <row r="13" spans="1:17" s="212" customFormat="1" ht="19.5" customHeight="1" thickBot="1" x14ac:dyDescent="0.25">
      <c r="A13" s="232"/>
      <c r="B13" s="233" t="s">
        <v>67</v>
      </c>
      <c r="C13" s="234">
        <f>'Kendali Rekening'!C37</f>
        <v>8890643500</v>
      </c>
      <c r="D13" s="234">
        <f>'Kendali Rekening'!D37</f>
        <v>726500000</v>
      </c>
      <c r="E13" s="234">
        <f>'Kendali Rekening'!E37</f>
        <v>9617143500</v>
      </c>
      <c r="F13" s="234"/>
      <c r="G13" s="234"/>
      <c r="H13" s="234"/>
      <c r="I13" s="234">
        <f>'Kendali Rekening'!L37</f>
        <v>5810015586</v>
      </c>
      <c r="J13" s="234">
        <f>'Kendali Rekening'!M37</f>
        <v>150000000</v>
      </c>
      <c r="K13" s="234">
        <f>'Kendali Rekening'!N37</f>
        <v>5960015586</v>
      </c>
      <c r="L13" s="235">
        <f>'Kendali Rekening'!O37</f>
        <v>65.349775705211883</v>
      </c>
      <c r="M13" s="235">
        <f>'Kendali Rekening'!P37</f>
        <v>20.646937370956643</v>
      </c>
      <c r="N13" s="235">
        <f>'Kendali Rekening'!Q37</f>
        <v>61.97282577721753</v>
      </c>
      <c r="O13" s="234">
        <f>'Kendali Rekening'!R37</f>
        <v>3657127914</v>
      </c>
    </row>
    <row r="14" spans="1:17" s="213" customFormat="1" ht="19.5" customHeight="1" thickBot="1" x14ac:dyDescent="0.25">
      <c r="A14" s="232"/>
      <c r="B14" s="233" t="s">
        <v>217</v>
      </c>
      <c r="C14" s="234">
        <f>'Kendali Rekening'!C117</f>
        <v>1227243300</v>
      </c>
      <c r="D14" s="234">
        <f>'Kendali Rekening'!D117</f>
        <v>291188300</v>
      </c>
      <c r="E14" s="234">
        <f>'Kendali Rekening'!E117</f>
        <v>1518431600</v>
      </c>
      <c r="F14" s="234"/>
      <c r="G14" s="234"/>
      <c r="H14" s="234"/>
      <c r="I14" s="234">
        <f>'Kendali Rekening'!L117</f>
        <v>871171458</v>
      </c>
      <c r="J14" s="234">
        <f>'Kendali Rekening'!M117</f>
        <v>39733603</v>
      </c>
      <c r="K14" s="234">
        <f>'Kendali Rekening'!N117</f>
        <v>910905061</v>
      </c>
      <c r="L14" s="235">
        <f>'Kendali Rekening'!O117</f>
        <v>70.986043109789236</v>
      </c>
      <c r="M14" s="235">
        <f>'Kendali Rekening'!P117</f>
        <v>13.645329499845976</v>
      </c>
      <c r="N14" s="235">
        <f>'Kendali Rekening'!Q117</f>
        <v>59.989864607664913</v>
      </c>
      <c r="O14" s="234">
        <f>'Kendali Rekening'!R117</f>
        <v>607526539</v>
      </c>
    </row>
    <row r="15" spans="1:17" s="214" customFormat="1" ht="19.5" customHeight="1" thickBot="1" x14ac:dyDescent="0.25">
      <c r="A15" s="236"/>
      <c r="B15" s="237" t="s">
        <v>230</v>
      </c>
      <c r="C15" s="238">
        <f>'Kendali Rekening'!C135</f>
        <v>17858883600</v>
      </c>
      <c r="D15" s="238">
        <f>'Kendali Rekening'!D135</f>
        <v>368452300</v>
      </c>
      <c r="E15" s="238">
        <f>'Kendali Rekening'!E135</f>
        <v>18227335900</v>
      </c>
      <c r="F15" s="238"/>
      <c r="G15" s="238"/>
      <c r="H15" s="238"/>
      <c r="I15" s="238">
        <f>'Kendali Rekening'!L135</f>
        <v>6057995800</v>
      </c>
      <c r="J15" s="238">
        <f>'Kendali Rekening'!M135</f>
        <v>338248300</v>
      </c>
      <c r="K15" s="238">
        <f>'Kendali Rekening'!N135</f>
        <v>6396244100</v>
      </c>
      <c r="L15" s="239">
        <f>'Kendali Rekening'!O135</f>
        <v>33.921469760853363</v>
      </c>
      <c r="M15" s="239">
        <f>'Kendali Rekening'!P135</f>
        <v>91.802466696503188</v>
      </c>
      <c r="N15" s="239">
        <f>'Kendali Rekening'!Q135</f>
        <v>35.091491894874224</v>
      </c>
      <c r="O15" s="238">
        <f>'Kendali Rekening'!R135</f>
        <v>11831091800</v>
      </c>
    </row>
    <row r="16" spans="1:17" s="214" customFormat="1" ht="19.5" customHeight="1" thickBot="1" x14ac:dyDescent="0.25">
      <c r="A16" s="240"/>
      <c r="B16" s="237" t="s">
        <v>265</v>
      </c>
      <c r="C16" s="241">
        <f>'Kendali Rekening'!C188</f>
        <v>2214236700</v>
      </c>
      <c r="D16" s="241">
        <f>'Kendali Rekening'!D188</f>
        <v>2357469900</v>
      </c>
      <c r="E16" s="241">
        <f>'Kendali Rekening'!E188</f>
        <v>4571706600</v>
      </c>
      <c r="F16" s="241"/>
      <c r="G16" s="241"/>
      <c r="H16" s="241"/>
      <c r="I16" s="241">
        <f>'Kendali Rekening'!L188</f>
        <v>1582031423</v>
      </c>
      <c r="J16" s="241">
        <f>'Kendali Rekening'!M188</f>
        <v>1030218856</v>
      </c>
      <c r="K16" s="241">
        <f>'Kendali Rekening'!N188</f>
        <v>2612250279</v>
      </c>
      <c r="L16" s="242">
        <f>'Kendali Rekening'!O188</f>
        <v>71.44816193318448</v>
      </c>
      <c r="M16" s="242">
        <f>'Kendali Rekening'!P188</f>
        <v>43.700191294064879</v>
      </c>
      <c r="N16" s="242">
        <f>'Kendali Rekening'!Q188</f>
        <v>57.139499700177609</v>
      </c>
      <c r="O16" s="241">
        <f>'Kendali Rekening'!R188</f>
        <v>1959456321</v>
      </c>
      <c r="P16" s="215"/>
    </row>
    <row r="17" spans="1:17" s="214" customFormat="1" ht="19.5" customHeight="1" thickBot="1" x14ac:dyDescent="0.25">
      <c r="A17" s="240"/>
      <c r="B17" s="243" t="s">
        <v>302</v>
      </c>
      <c r="C17" s="241">
        <f>'Kendali Rekening'!C225</f>
        <v>1307717500</v>
      </c>
      <c r="D17" s="241">
        <f>'Kendali Rekening'!D225</f>
        <v>450000000</v>
      </c>
      <c r="E17" s="241">
        <f>'Kendali Rekening'!E225</f>
        <v>1757717500</v>
      </c>
      <c r="F17" s="241"/>
      <c r="G17" s="241"/>
      <c r="H17" s="241"/>
      <c r="I17" s="241">
        <f>'Kendali Rekening'!L225</f>
        <v>1146317875</v>
      </c>
      <c r="J17" s="241">
        <f>'Kendali Rekening'!M225</f>
        <v>206412600</v>
      </c>
      <c r="K17" s="241">
        <f>'Kendali Rekening'!N225</f>
        <v>1352730475</v>
      </c>
      <c r="L17" s="242">
        <f>'Kendali Rekening'!O225</f>
        <v>87.657913501960465</v>
      </c>
      <c r="M17" s="242">
        <f>'Kendali Rekening'!P225</f>
        <v>45.869466666666661</v>
      </c>
      <c r="N17" s="242">
        <f>'Kendali Rekening'!Q225</f>
        <v>76.959492921928586</v>
      </c>
      <c r="O17" s="241">
        <f>'Kendali Rekening'!R225</f>
        <v>404987025</v>
      </c>
    </row>
    <row r="18" spans="1:17" s="214" customFormat="1" ht="19.5" customHeight="1" thickBot="1" x14ac:dyDescent="0.25">
      <c r="A18" s="240"/>
      <c r="B18" s="229" t="s">
        <v>314</v>
      </c>
      <c r="C18" s="241">
        <f>'Kendali Rekening'!C245</f>
        <v>1453000400</v>
      </c>
      <c r="D18" s="241">
        <f>'Kendali Rekening'!D245</f>
        <v>497899300</v>
      </c>
      <c r="E18" s="241">
        <f>'Kendali Rekening'!E245</f>
        <v>1950899700</v>
      </c>
      <c r="F18" s="241"/>
      <c r="G18" s="241"/>
      <c r="H18" s="241"/>
      <c r="I18" s="241">
        <f>'Kendali Rekening'!L245</f>
        <v>1109146301</v>
      </c>
      <c r="J18" s="241">
        <f>'Kendali Rekening'!M245</f>
        <v>33353322</v>
      </c>
      <c r="K18" s="241">
        <f>'Kendali Rekening'!N245</f>
        <v>1142499623</v>
      </c>
      <c r="L18" s="242">
        <f>'Kendali Rekening'!O245</f>
        <v>76.334893025494011</v>
      </c>
      <c r="M18" s="242">
        <f>'Kendali Rekening'!P245</f>
        <v>6.6988087751880752</v>
      </c>
      <c r="N18" s="242">
        <f>'Kendali Rekening'!Q245</f>
        <v>58.5627043255991</v>
      </c>
      <c r="O18" s="241">
        <f>'Kendali Rekening'!R245</f>
        <v>808400077</v>
      </c>
    </row>
    <row r="19" spans="1:17" s="216" customFormat="1" ht="19.5" customHeight="1" thickBot="1" x14ac:dyDescent="0.25">
      <c r="A19" s="244"/>
      <c r="B19" s="229" t="s">
        <v>343</v>
      </c>
      <c r="C19" s="245">
        <f>'Kendali Rekening'!C287</f>
        <v>2813119190</v>
      </c>
      <c r="D19" s="245">
        <f>'Kendali Rekening'!D287</f>
        <v>0</v>
      </c>
      <c r="E19" s="245">
        <f>'Kendali Rekening'!E287</f>
        <v>2813119190</v>
      </c>
      <c r="F19" s="245"/>
      <c r="G19" s="245"/>
      <c r="H19" s="245"/>
      <c r="I19" s="245">
        <f>'Kendali Rekening'!L287</f>
        <v>2056650749</v>
      </c>
      <c r="J19" s="245">
        <f>'Kendali Rekening'!M287</f>
        <v>0</v>
      </c>
      <c r="K19" s="245">
        <f>'Kendali Rekening'!N287</f>
        <v>2056650749</v>
      </c>
      <c r="L19" s="246">
        <f>'Kendali Rekening'!O287</f>
        <v>73.109264488718665</v>
      </c>
      <c r="M19" s="246">
        <f>'Kendali Rekening'!P287</f>
        <v>0</v>
      </c>
      <c r="N19" s="246">
        <f>'Kendali Rekening'!Q287</f>
        <v>73.109264488718665</v>
      </c>
      <c r="O19" s="245">
        <f>'Kendali Rekening'!R287</f>
        <v>756468441</v>
      </c>
      <c r="Q19" s="217"/>
    </row>
    <row r="20" spans="1:17" s="253" customFormat="1" ht="38.25" thickBot="1" x14ac:dyDescent="0.25">
      <c r="A20" s="249"/>
      <c r="B20" s="250" t="s">
        <v>361</v>
      </c>
      <c r="C20" s="251">
        <f>'Kendali Rekening'!C369</f>
        <v>2833515880</v>
      </c>
      <c r="D20" s="251">
        <f>'Kendali Rekening'!D369</f>
        <v>520990200</v>
      </c>
      <c r="E20" s="251">
        <f>'Kendali Rekening'!E369</f>
        <v>3354506080</v>
      </c>
      <c r="F20" s="251"/>
      <c r="G20" s="251"/>
      <c r="H20" s="251"/>
      <c r="I20" s="251">
        <f>'Kendali Rekening'!L369</f>
        <v>1756421248</v>
      </c>
      <c r="J20" s="251">
        <f>'Kendali Rekening'!M369</f>
        <v>36750000</v>
      </c>
      <c r="K20" s="251">
        <f>'Kendali Rekening'!N369</f>
        <v>1793171248</v>
      </c>
      <c r="L20" s="252">
        <f>'Kendali Rekening'!O369</f>
        <v>61.987344429493717</v>
      </c>
      <c r="M20" s="252">
        <f>'Kendali Rekening'!P369</f>
        <v>7.0538754855657553</v>
      </c>
      <c r="N20" s="252">
        <f>'Kendali Rekening'!Q369</f>
        <v>53.45559689669723</v>
      </c>
      <c r="O20" s="251">
        <f>'Kendali Rekening'!R369</f>
        <v>1561334832</v>
      </c>
    </row>
    <row r="21" spans="1:17" s="216" customFormat="1" ht="19.5" customHeight="1" thickBot="1" x14ac:dyDescent="0.25">
      <c r="A21" s="244"/>
      <c r="B21" s="237" t="s">
        <v>380</v>
      </c>
      <c r="C21" s="245">
        <f>'Kendali Rekening'!C455</f>
        <v>4455010500</v>
      </c>
      <c r="D21" s="245">
        <f>'Kendali Rekening'!D455</f>
        <v>0</v>
      </c>
      <c r="E21" s="245">
        <f>'Kendali Rekening'!E455</f>
        <v>4455010500</v>
      </c>
      <c r="F21" s="245"/>
      <c r="G21" s="245"/>
      <c r="H21" s="245"/>
      <c r="I21" s="245">
        <f>'Kendali Rekening'!L455</f>
        <v>3448333365</v>
      </c>
      <c r="J21" s="245">
        <f>'Kendali Rekening'!M455</f>
        <v>0</v>
      </c>
      <c r="K21" s="245">
        <f>'Kendali Rekening'!N455</f>
        <v>3448333365</v>
      </c>
      <c r="L21" s="246">
        <f>'Kendali Rekening'!O455</f>
        <v>77.403484570911786</v>
      </c>
      <c r="M21" s="246">
        <f>'Kendali Rekening'!P455</f>
        <v>0</v>
      </c>
      <c r="N21" s="246">
        <f>'Kendali Rekening'!Q455</f>
        <v>77.403484570911786</v>
      </c>
      <c r="O21" s="245">
        <f>'Kendali Rekening'!R455</f>
        <v>1006677135</v>
      </c>
    </row>
    <row r="22" spans="1:17" x14ac:dyDescent="0.3">
      <c r="B22" s="192"/>
      <c r="C22" s="197"/>
      <c r="D22" s="197"/>
      <c r="E22" s="197"/>
    </row>
    <row r="23" spans="1:17" x14ac:dyDescent="0.3">
      <c r="B23" s="200"/>
      <c r="C23" s="203"/>
      <c r="D23" s="203"/>
      <c r="E23" s="202"/>
      <c r="F23" s="202"/>
      <c r="G23" s="202"/>
      <c r="H23" s="202"/>
      <c r="I23" s="202"/>
    </row>
    <row r="24" spans="1:17" x14ac:dyDescent="0.3">
      <c r="B24" s="201"/>
      <c r="C24" s="247"/>
      <c r="D24" s="199"/>
      <c r="E24" s="198"/>
    </row>
    <row r="25" spans="1:17" x14ac:dyDescent="0.3">
      <c r="B25" s="201"/>
      <c r="C25" s="248"/>
      <c r="D25" s="199"/>
    </row>
    <row r="26" spans="1:17" x14ac:dyDescent="0.3">
      <c r="B26" s="201"/>
      <c r="C26" s="248"/>
      <c r="D26" s="199"/>
    </row>
    <row r="27" spans="1:17" x14ac:dyDescent="0.3">
      <c r="B27" s="201"/>
      <c r="C27" s="248"/>
      <c r="D27" s="199"/>
    </row>
  </sheetData>
  <mergeCells count="10">
    <mergeCell ref="F8:H8"/>
    <mergeCell ref="A1:O1"/>
    <mergeCell ref="A2:O2"/>
    <mergeCell ref="A3:O3"/>
    <mergeCell ref="A7:A8"/>
    <mergeCell ref="B7:B8"/>
    <mergeCell ref="C7:E7"/>
    <mergeCell ref="F7:K7"/>
    <mergeCell ref="O7:O8"/>
    <mergeCell ref="L7:N7"/>
  </mergeCells>
  <pageMargins left="0.27559055118110237" right="0.39370078740157483" top="0.55118110236220474" bottom="0.70866141732283472" header="0.51181102362204722" footer="0"/>
  <pageSetup paperSize="9" scale="49" firstPageNumber="0" orientation="landscape" useFirstPageNumber="1" horizontalDpi="300" verticalDpi="300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AJ536"/>
  <sheetViews>
    <sheetView showOutlineSymbols="0" view="pageBreakPreview" topLeftCell="A11" zoomScaleNormal="100" zoomScaleSheetLayoutView="100" zoomScalePageLayoutView="80" workbookViewId="0">
      <pane xSplit="13290" ySplit="1140" topLeftCell="K1" activePane="bottomRight"/>
      <selection activeCell="G43" sqref="G43"/>
      <selection pane="topRight" activeCell="I12" sqref="I12"/>
      <selection pane="bottomLeft" activeCell="B521" sqref="B521"/>
      <selection pane="bottomRight" activeCell="L21" sqref="L21"/>
    </sheetView>
  </sheetViews>
  <sheetFormatPr defaultColWidth="6.85546875" defaultRowHeight="16.5" x14ac:dyDescent="0.2"/>
  <cols>
    <col min="1" max="1" width="26.5703125" style="1" customWidth="1"/>
    <col min="2" max="2" width="96.28515625" style="1" bestFit="1" customWidth="1"/>
    <col min="3" max="5" width="22.28515625" style="5" customWidth="1"/>
    <col min="6" max="8" width="21.7109375" style="5" customWidth="1"/>
    <col min="9" max="11" width="20" style="3" customWidth="1"/>
    <col min="12" max="14" width="21.28515625" style="5" customWidth="1"/>
    <col min="15" max="15" width="10.140625" style="6" customWidth="1"/>
    <col min="16" max="16" width="10.42578125" style="6" customWidth="1"/>
    <col min="17" max="17" width="11.28515625" style="6" bestFit="1" customWidth="1"/>
    <col min="18" max="18" width="21.28515625" style="5" customWidth="1"/>
    <col min="19" max="19" width="21" style="1" bestFit="1" customWidth="1"/>
    <col min="20" max="20" width="19.7109375" style="1" customWidth="1"/>
    <col min="21" max="21" width="18.140625" style="1" customWidth="1"/>
    <col min="22" max="22" width="14" style="1" customWidth="1"/>
    <col min="23" max="23" width="14.28515625" style="1" customWidth="1"/>
    <col min="24" max="24" width="15.5703125" style="1" customWidth="1"/>
    <col min="25" max="25" width="15.28515625" style="1" customWidth="1"/>
    <col min="26" max="26" width="15" style="1" customWidth="1"/>
    <col min="27" max="27" width="15.28515625" style="1" customWidth="1"/>
    <col min="28" max="28" width="14.7109375" style="1" customWidth="1"/>
    <col min="29" max="29" width="14.28515625" style="1" customWidth="1"/>
    <col min="30" max="30" width="12.85546875" style="1" customWidth="1"/>
    <col min="31" max="32" width="17" style="1" customWidth="1"/>
    <col min="33" max="33" width="14" style="1" customWidth="1"/>
    <col min="34" max="34" width="14.28515625" style="1" customWidth="1"/>
    <col min="35" max="35" width="15.28515625" style="1" customWidth="1"/>
    <col min="36" max="36" width="14" style="1" customWidth="1"/>
    <col min="37" max="16384" width="6.85546875" style="1"/>
  </cols>
  <sheetData>
    <row r="1" spans="1:20" ht="18.75" customHeight="1" x14ac:dyDescent="0.2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</row>
    <row r="2" spans="1:20" ht="18.75" customHeight="1" x14ac:dyDescent="0.2">
      <c r="A2" s="270" t="s">
        <v>1</v>
      </c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</row>
    <row r="3" spans="1:20" ht="18.75" customHeight="1" x14ac:dyDescent="0.2">
      <c r="A3" s="270" t="s">
        <v>396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</row>
    <row r="4" spans="1:20" x14ac:dyDescent="0.2">
      <c r="A4" s="2"/>
      <c r="B4" s="2"/>
      <c r="C4" s="3"/>
      <c r="D4" s="3"/>
      <c r="E4" s="3"/>
      <c r="F4" s="3"/>
      <c r="G4" s="3"/>
      <c r="H4" s="3"/>
      <c r="L4" s="3"/>
      <c r="M4" s="3"/>
      <c r="N4" s="3"/>
      <c r="O4" s="4"/>
      <c r="P4" s="4"/>
      <c r="Q4" s="4"/>
      <c r="R4" s="3"/>
    </row>
    <row r="5" spans="1:20" x14ac:dyDescent="0.2">
      <c r="A5" s="2"/>
      <c r="B5" s="2"/>
      <c r="C5" s="3"/>
      <c r="D5" s="3"/>
      <c r="E5" s="3"/>
      <c r="F5" s="3"/>
      <c r="G5" s="3"/>
      <c r="H5" s="3"/>
      <c r="R5" s="3"/>
    </row>
    <row r="6" spans="1:20" ht="18.75" customHeight="1" x14ac:dyDescent="0.2">
      <c r="A6" s="53" t="s">
        <v>2</v>
      </c>
      <c r="B6" s="53" t="s">
        <v>3</v>
      </c>
      <c r="C6" s="54"/>
      <c r="D6" s="54"/>
      <c r="E6" s="54"/>
      <c r="F6" s="55"/>
      <c r="G6" s="55"/>
      <c r="H6" s="55"/>
      <c r="I6" s="44"/>
      <c r="J6" s="44"/>
      <c r="K6" s="44"/>
      <c r="L6" s="56"/>
      <c r="M6" s="56"/>
      <c r="N6" s="56"/>
      <c r="O6" s="57"/>
      <c r="P6" s="57"/>
      <c r="Q6" s="57"/>
      <c r="R6" s="55"/>
      <c r="S6" s="58"/>
    </row>
    <row r="7" spans="1:20" ht="20.25" customHeight="1" x14ac:dyDescent="0.2">
      <c r="A7" s="53" t="s">
        <v>4</v>
      </c>
      <c r="B7" s="53" t="s">
        <v>5</v>
      </c>
      <c r="C7" s="54"/>
      <c r="D7" s="54"/>
      <c r="E7" s="54"/>
      <c r="F7" s="55"/>
      <c r="G7" s="55"/>
      <c r="H7" s="55"/>
      <c r="I7" s="44"/>
      <c r="J7" s="44"/>
      <c r="K7" s="44"/>
      <c r="L7" s="56"/>
      <c r="M7" s="56"/>
      <c r="N7" s="56"/>
      <c r="O7" s="190"/>
      <c r="P7" s="57"/>
      <c r="Q7" s="57"/>
      <c r="R7" s="55"/>
      <c r="S7" s="58"/>
    </row>
    <row r="8" spans="1:20" ht="18.75" customHeight="1" x14ac:dyDescent="0.2">
      <c r="A8" s="53" t="s">
        <v>6</v>
      </c>
      <c r="B8" s="53" t="s">
        <v>7</v>
      </c>
      <c r="C8" s="54"/>
      <c r="D8" s="54"/>
      <c r="E8" s="54"/>
      <c r="F8" s="55"/>
      <c r="G8" s="55"/>
      <c r="H8" s="55"/>
      <c r="I8" s="55"/>
      <c r="J8" s="55"/>
      <c r="K8" s="55"/>
      <c r="L8" s="55"/>
      <c r="M8" s="55"/>
      <c r="N8" s="59"/>
      <c r="O8" s="59"/>
      <c r="P8" s="59"/>
      <c r="Q8" s="59"/>
      <c r="R8" s="55"/>
      <c r="S8" s="58"/>
    </row>
    <row r="9" spans="1:20" x14ac:dyDescent="0.2">
      <c r="A9" s="60"/>
      <c r="B9" s="61"/>
      <c r="C9" s="44"/>
      <c r="D9" s="44"/>
      <c r="E9" s="44"/>
      <c r="F9" s="44"/>
      <c r="G9" s="44"/>
      <c r="H9" s="44"/>
      <c r="I9" s="44"/>
      <c r="J9" s="44"/>
      <c r="K9" s="44"/>
      <c r="L9" s="62"/>
      <c r="M9" s="44"/>
      <c r="N9" s="44"/>
      <c r="O9" s="63"/>
      <c r="P9" s="63"/>
      <c r="Q9" s="63"/>
      <c r="R9" s="44"/>
      <c r="S9" s="58"/>
    </row>
    <row r="10" spans="1:20" s="10" customFormat="1" ht="19.5" x14ac:dyDescent="0.2">
      <c r="A10" s="271" t="s">
        <v>8</v>
      </c>
      <c r="B10" s="274" t="s">
        <v>9</v>
      </c>
      <c r="C10" s="269" t="s">
        <v>10</v>
      </c>
      <c r="D10" s="269"/>
      <c r="E10" s="269"/>
      <c r="F10" s="269" t="s">
        <v>11</v>
      </c>
      <c r="G10" s="269"/>
      <c r="H10" s="269"/>
      <c r="I10" s="269"/>
      <c r="J10" s="269"/>
      <c r="K10" s="269"/>
      <c r="L10" s="269"/>
      <c r="M10" s="269"/>
      <c r="N10" s="269"/>
      <c r="O10" s="275" t="s">
        <v>12</v>
      </c>
      <c r="P10" s="275"/>
      <c r="Q10" s="275"/>
      <c r="R10" s="269" t="s">
        <v>13</v>
      </c>
      <c r="S10" s="64"/>
    </row>
    <row r="11" spans="1:20" s="10" customFormat="1" ht="19.5" x14ac:dyDescent="0.2">
      <c r="A11" s="272"/>
      <c r="B11" s="274"/>
      <c r="C11" s="269" t="s">
        <v>14</v>
      </c>
      <c r="D11" s="269" t="s">
        <v>15</v>
      </c>
      <c r="E11" s="269" t="s">
        <v>16</v>
      </c>
      <c r="F11" s="269" t="s">
        <v>17</v>
      </c>
      <c r="G11" s="269"/>
      <c r="H11" s="269"/>
      <c r="I11" s="269" t="s">
        <v>18</v>
      </c>
      <c r="J11" s="269"/>
      <c r="K11" s="269"/>
      <c r="L11" s="269" t="s">
        <v>19</v>
      </c>
      <c r="M11" s="269"/>
      <c r="N11" s="269"/>
      <c r="O11" s="275"/>
      <c r="P11" s="275"/>
      <c r="Q11" s="275"/>
      <c r="R11" s="269"/>
      <c r="S11" s="65"/>
    </row>
    <row r="12" spans="1:20" s="10" customFormat="1" ht="24.75" customHeight="1" x14ac:dyDescent="0.4">
      <c r="A12" s="273"/>
      <c r="B12" s="274"/>
      <c r="C12" s="269"/>
      <c r="D12" s="269"/>
      <c r="E12" s="269"/>
      <c r="F12" s="66" t="s">
        <v>14</v>
      </c>
      <c r="G12" s="66" t="s">
        <v>15</v>
      </c>
      <c r="H12" s="66" t="s">
        <v>16</v>
      </c>
      <c r="I12" s="66" t="s">
        <v>14</v>
      </c>
      <c r="J12" s="66" t="s">
        <v>15</v>
      </c>
      <c r="K12" s="66" t="s">
        <v>16</v>
      </c>
      <c r="L12" s="66" t="s">
        <v>14</v>
      </c>
      <c r="M12" s="66" t="s">
        <v>15</v>
      </c>
      <c r="N12" s="66" t="s">
        <v>16</v>
      </c>
      <c r="O12" s="260" t="s">
        <v>14</v>
      </c>
      <c r="P12" s="189" t="s">
        <v>15</v>
      </c>
      <c r="Q12" s="67" t="s">
        <v>16</v>
      </c>
      <c r="R12" s="269"/>
      <c r="S12" s="65"/>
    </row>
    <row r="13" spans="1:20" s="11" customFormat="1" ht="18" x14ac:dyDescent="0.2">
      <c r="A13" s="68" t="s">
        <v>20</v>
      </c>
      <c r="B13" s="69" t="s">
        <v>21</v>
      </c>
      <c r="C13" s="70">
        <f>C14+C34</f>
        <v>59052360330</v>
      </c>
      <c r="D13" s="70">
        <f>D14+D34</f>
        <v>5212500000</v>
      </c>
      <c r="E13" s="70">
        <f>E14+E34</f>
        <v>64264860330</v>
      </c>
      <c r="F13" s="70">
        <f t="shared" ref="F13:N13" si="0">F14+F34</f>
        <v>31764625059</v>
      </c>
      <c r="G13" s="70">
        <f t="shared" si="0"/>
        <v>1549468153</v>
      </c>
      <c r="H13" s="70">
        <f t="shared" si="0"/>
        <v>33314093212</v>
      </c>
      <c r="I13" s="70">
        <f t="shared" si="0"/>
        <v>2642019432</v>
      </c>
      <c r="J13" s="70">
        <f t="shared" si="0"/>
        <v>285248528</v>
      </c>
      <c r="K13" s="70">
        <f t="shared" si="0"/>
        <v>2927267960</v>
      </c>
      <c r="L13" s="70">
        <f t="shared" si="0"/>
        <v>34406644491</v>
      </c>
      <c r="M13" s="70">
        <f t="shared" si="0"/>
        <v>1834716681</v>
      </c>
      <c r="N13" s="70">
        <f t="shared" si="0"/>
        <v>36241361172</v>
      </c>
      <c r="O13" s="71">
        <f>L13/C13*100</f>
        <v>58.264638870871025</v>
      </c>
      <c r="P13" s="71">
        <f>M13/D13*100</f>
        <v>35.198401553956835</v>
      </c>
      <c r="Q13" s="71">
        <f>N13/E13*100</f>
        <v>56.393744553245185</v>
      </c>
      <c r="R13" s="70">
        <f>E13-N13</f>
        <v>28023499158</v>
      </c>
      <c r="S13" s="72"/>
    </row>
    <row r="14" spans="1:20" s="12" customFormat="1" ht="18" x14ac:dyDescent="0.2">
      <c r="A14" s="73" t="s">
        <v>22</v>
      </c>
      <c r="B14" s="74" t="s">
        <v>23</v>
      </c>
      <c r="C14" s="75">
        <f>C17+C31</f>
        <v>15998989760</v>
      </c>
      <c r="D14" s="75">
        <f>D17+D31</f>
        <v>0</v>
      </c>
      <c r="E14" s="75">
        <f>E17+E31</f>
        <v>15998989760</v>
      </c>
      <c r="F14" s="75">
        <f t="shared" ref="F14:N14" si="1">F17+F31</f>
        <v>9475449106</v>
      </c>
      <c r="G14" s="75">
        <f t="shared" si="1"/>
        <v>0</v>
      </c>
      <c r="H14" s="75">
        <f t="shared" si="1"/>
        <v>9475449106</v>
      </c>
      <c r="I14" s="75">
        <f t="shared" si="1"/>
        <v>1093111580</v>
      </c>
      <c r="J14" s="75">
        <f t="shared" si="1"/>
        <v>0</v>
      </c>
      <c r="K14" s="75">
        <f t="shared" si="1"/>
        <v>1093111580</v>
      </c>
      <c r="L14" s="75">
        <f t="shared" si="1"/>
        <v>10568560686</v>
      </c>
      <c r="M14" s="75">
        <f t="shared" si="1"/>
        <v>0</v>
      </c>
      <c r="N14" s="75">
        <f t="shared" si="1"/>
        <v>10568560686</v>
      </c>
      <c r="O14" s="76">
        <f t="shared" ref="O14:O77" si="2">L14/C14*100</f>
        <v>66.057675169110169</v>
      </c>
      <c r="P14" s="76">
        <v>0</v>
      </c>
      <c r="Q14" s="76">
        <f t="shared" ref="Q14:Q77" si="3">N14/E14*100</f>
        <v>66.057675169110169</v>
      </c>
      <c r="R14" s="75">
        <f t="shared" ref="R14:R32" si="4">E14-N14</f>
        <v>5430429074</v>
      </c>
      <c r="S14" s="77"/>
      <c r="T14" s="7"/>
    </row>
    <row r="15" spans="1:20" s="13" customFormat="1" ht="21" customHeight="1" x14ac:dyDescent="0.2">
      <c r="A15" s="78" t="s">
        <v>24</v>
      </c>
      <c r="B15" s="79" t="s">
        <v>25</v>
      </c>
      <c r="C15" s="80">
        <f>C16</f>
        <v>15998989760</v>
      </c>
      <c r="D15" s="80">
        <f>D16</f>
        <v>0</v>
      </c>
      <c r="E15" s="80">
        <f>E16</f>
        <v>15998989760</v>
      </c>
      <c r="F15" s="80">
        <f t="shared" ref="F15:N15" si="5">F16</f>
        <v>9475449106</v>
      </c>
      <c r="G15" s="80">
        <f t="shared" si="5"/>
        <v>0</v>
      </c>
      <c r="H15" s="80">
        <f t="shared" si="5"/>
        <v>9475449106</v>
      </c>
      <c r="I15" s="80">
        <f t="shared" si="5"/>
        <v>1093111580</v>
      </c>
      <c r="J15" s="80">
        <f t="shared" si="5"/>
        <v>0</v>
      </c>
      <c r="K15" s="80">
        <f t="shared" si="5"/>
        <v>1093111580</v>
      </c>
      <c r="L15" s="80">
        <f t="shared" si="5"/>
        <v>10568560686</v>
      </c>
      <c r="M15" s="80">
        <f t="shared" si="5"/>
        <v>0</v>
      </c>
      <c r="N15" s="80">
        <f t="shared" si="5"/>
        <v>10568560686</v>
      </c>
      <c r="O15" s="81">
        <f t="shared" si="2"/>
        <v>66.057675169110169</v>
      </c>
      <c r="P15" s="81">
        <v>0</v>
      </c>
      <c r="Q15" s="81">
        <f t="shared" si="3"/>
        <v>66.057675169110169</v>
      </c>
      <c r="R15" s="80">
        <f t="shared" si="4"/>
        <v>5430429074</v>
      </c>
      <c r="S15" s="82"/>
      <c r="T15" s="7"/>
    </row>
    <row r="16" spans="1:20" s="14" customFormat="1" ht="20.25" customHeight="1" x14ac:dyDescent="0.2">
      <c r="A16" s="83" t="s">
        <v>26</v>
      </c>
      <c r="B16" s="84" t="s">
        <v>27</v>
      </c>
      <c r="C16" s="85">
        <f>C17+C31</f>
        <v>15998989760</v>
      </c>
      <c r="D16" s="85">
        <f>D17+D31</f>
        <v>0</v>
      </c>
      <c r="E16" s="85">
        <f>E17+E31</f>
        <v>15998989760</v>
      </c>
      <c r="F16" s="85">
        <f>F17+F31</f>
        <v>9475449106</v>
      </c>
      <c r="G16" s="85">
        <f t="shared" ref="G16:N16" si="6">G17+G31</f>
        <v>0</v>
      </c>
      <c r="H16" s="85">
        <f t="shared" si="6"/>
        <v>9475449106</v>
      </c>
      <c r="I16" s="85">
        <f t="shared" si="6"/>
        <v>1093111580</v>
      </c>
      <c r="J16" s="85">
        <f t="shared" si="6"/>
        <v>0</v>
      </c>
      <c r="K16" s="85">
        <f t="shared" si="6"/>
        <v>1093111580</v>
      </c>
      <c r="L16" s="85">
        <f t="shared" si="6"/>
        <v>10568560686</v>
      </c>
      <c r="M16" s="85">
        <f t="shared" si="6"/>
        <v>0</v>
      </c>
      <c r="N16" s="85">
        <f t="shared" si="6"/>
        <v>10568560686</v>
      </c>
      <c r="O16" s="86">
        <f t="shared" si="2"/>
        <v>66.057675169110169</v>
      </c>
      <c r="P16" s="86">
        <v>0</v>
      </c>
      <c r="Q16" s="86">
        <f t="shared" si="3"/>
        <v>66.057675169110169</v>
      </c>
      <c r="R16" s="85">
        <f t="shared" si="4"/>
        <v>5430429074</v>
      </c>
      <c r="S16" s="87"/>
    </row>
    <row r="17" spans="1:22" s="12" customFormat="1" x14ac:dyDescent="0.2">
      <c r="A17" s="88" t="s">
        <v>28</v>
      </c>
      <c r="B17" s="89" t="s">
        <v>29</v>
      </c>
      <c r="C17" s="90">
        <f t="shared" ref="C17:N17" si="7">SUM(C18:C30)</f>
        <v>15567349760</v>
      </c>
      <c r="D17" s="90">
        <f t="shared" si="7"/>
        <v>0</v>
      </c>
      <c r="E17" s="90">
        <f t="shared" si="7"/>
        <v>15567349760</v>
      </c>
      <c r="F17" s="90">
        <f t="shared" si="7"/>
        <v>9214919106</v>
      </c>
      <c r="G17" s="90">
        <f t="shared" si="7"/>
        <v>0</v>
      </c>
      <c r="H17" s="90">
        <f t="shared" si="7"/>
        <v>9214919106</v>
      </c>
      <c r="I17" s="90">
        <f t="shared" si="7"/>
        <v>1093111580</v>
      </c>
      <c r="J17" s="90">
        <f t="shared" si="7"/>
        <v>0</v>
      </c>
      <c r="K17" s="90">
        <f t="shared" si="7"/>
        <v>1093111580</v>
      </c>
      <c r="L17" s="90">
        <f t="shared" si="7"/>
        <v>10308030686</v>
      </c>
      <c r="M17" s="90">
        <f t="shared" si="7"/>
        <v>0</v>
      </c>
      <c r="N17" s="90">
        <f t="shared" si="7"/>
        <v>10308030686</v>
      </c>
      <c r="O17" s="91">
        <f t="shared" si="2"/>
        <v>66.215706879576146</v>
      </c>
      <c r="P17" s="91">
        <v>0</v>
      </c>
      <c r="Q17" s="91">
        <f t="shared" si="3"/>
        <v>66.215706879576146</v>
      </c>
      <c r="R17" s="90">
        <f t="shared" si="4"/>
        <v>5259319074</v>
      </c>
      <c r="S17" s="92"/>
      <c r="T17" s="3"/>
      <c r="U17" s="3"/>
      <c r="V17" s="4"/>
    </row>
    <row r="18" spans="1:22" s="11" customFormat="1" x14ac:dyDescent="0.2">
      <c r="A18" s="29" t="s">
        <v>30</v>
      </c>
      <c r="B18" s="30" t="s">
        <v>31</v>
      </c>
      <c r="C18" s="15">
        <v>4400893000</v>
      </c>
      <c r="D18" s="15">
        <v>0</v>
      </c>
      <c r="E18" s="15">
        <f>C18+D18</f>
        <v>4400893000</v>
      </c>
      <c r="F18" s="93">
        <v>2884252717</v>
      </c>
      <c r="G18" s="93">
        <v>0</v>
      </c>
      <c r="H18" s="93">
        <f>F18+G18</f>
        <v>2884252717</v>
      </c>
      <c r="I18" s="93">
        <v>289729000</v>
      </c>
      <c r="J18" s="93">
        <v>0</v>
      </c>
      <c r="K18" s="93">
        <f t="shared" ref="K18:K30" si="8">I18+J18</f>
        <v>289729000</v>
      </c>
      <c r="L18" s="93">
        <f>F18+I18</f>
        <v>3173981717</v>
      </c>
      <c r="M18" s="93">
        <f t="shared" ref="M18:M30" si="9">G18+J18</f>
        <v>0</v>
      </c>
      <c r="N18" s="93">
        <f>L18+M18</f>
        <v>3173981717</v>
      </c>
      <c r="O18" s="94">
        <f t="shared" si="2"/>
        <v>72.121310765792302</v>
      </c>
      <c r="P18" s="94">
        <v>0</v>
      </c>
      <c r="Q18" s="94">
        <f t="shared" si="3"/>
        <v>72.121310765792302</v>
      </c>
      <c r="R18" s="93">
        <f t="shared" si="4"/>
        <v>1226911283</v>
      </c>
      <c r="S18" s="95"/>
      <c r="T18" s="8"/>
      <c r="U18" s="8"/>
      <c r="V18" s="9"/>
    </row>
    <row r="19" spans="1:22" s="11" customFormat="1" x14ac:dyDescent="0.2">
      <c r="A19" s="29" t="s">
        <v>32</v>
      </c>
      <c r="B19" s="30" t="s">
        <v>33</v>
      </c>
      <c r="C19" s="15">
        <v>394935002</v>
      </c>
      <c r="D19" s="15">
        <v>0</v>
      </c>
      <c r="E19" s="15">
        <f t="shared" ref="E19:E30" si="10">C19+D19</f>
        <v>394935002</v>
      </c>
      <c r="F19" s="93">
        <v>267310368</v>
      </c>
      <c r="G19" s="93">
        <v>0</v>
      </c>
      <c r="H19" s="93">
        <f t="shared" ref="H19:H30" si="11">F19+G19</f>
        <v>267310368</v>
      </c>
      <c r="I19" s="93">
        <v>26658842</v>
      </c>
      <c r="J19" s="93">
        <v>0</v>
      </c>
      <c r="K19" s="93">
        <f t="shared" si="8"/>
        <v>26658842</v>
      </c>
      <c r="L19" s="93">
        <f t="shared" ref="L19:L30" si="12">F19+I19</f>
        <v>293969210</v>
      </c>
      <c r="M19" s="93">
        <f t="shared" si="9"/>
        <v>0</v>
      </c>
      <c r="N19" s="93">
        <f t="shared" ref="N19:N30" si="13">L19+M19</f>
        <v>293969210</v>
      </c>
      <c r="O19" s="94">
        <f t="shared" si="2"/>
        <v>74.434833203262144</v>
      </c>
      <c r="P19" s="94">
        <v>0</v>
      </c>
      <c r="Q19" s="94">
        <f t="shared" si="3"/>
        <v>74.434833203262144</v>
      </c>
      <c r="R19" s="93">
        <f t="shared" si="4"/>
        <v>100965792</v>
      </c>
      <c r="S19" s="95"/>
      <c r="T19" s="8"/>
      <c r="U19" s="8"/>
      <c r="V19" s="9"/>
    </row>
    <row r="20" spans="1:22" s="11" customFormat="1" x14ac:dyDescent="0.2">
      <c r="A20" s="29" t="s">
        <v>34</v>
      </c>
      <c r="B20" s="30" t="s">
        <v>35</v>
      </c>
      <c r="C20" s="15">
        <v>349710004</v>
      </c>
      <c r="D20" s="15">
        <v>0</v>
      </c>
      <c r="E20" s="15">
        <f t="shared" si="10"/>
        <v>349710004</v>
      </c>
      <c r="F20" s="93">
        <v>229980000</v>
      </c>
      <c r="G20" s="93">
        <v>0</v>
      </c>
      <c r="H20" s="93">
        <f t="shared" si="11"/>
        <v>229980000</v>
      </c>
      <c r="I20" s="93">
        <v>24370000</v>
      </c>
      <c r="J20" s="93">
        <v>0</v>
      </c>
      <c r="K20" s="93">
        <f t="shared" si="8"/>
        <v>24370000</v>
      </c>
      <c r="L20" s="93">
        <f t="shared" si="12"/>
        <v>254350000</v>
      </c>
      <c r="M20" s="93">
        <f t="shared" si="9"/>
        <v>0</v>
      </c>
      <c r="N20" s="93">
        <f t="shared" si="13"/>
        <v>254350000</v>
      </c>
      <c r="O20" s="94">
        <f t="shared" si="2"/>
        <v>72.73169114144072</v>
      </c>
      <c r="P20" s="94">
        <v>0</v>
      </c>
      <c r="Q20" s="94">
        <f t="shared" si="3"/>
        <v>72.73169114144072</v>
      </c>
      <c r="R20" s="93">
        <f t="shared" si="4"/>
        <v>95360004</v>
      </c>
      <c r="S20" s="95"/>
    </row>
    <row r="21" spans="1:22" s="11" customFormat="1" x14ac:dyDescent="0.2">
      <c r="A21" s="29" t="s">
        <v>36</v>
      </c>
      <c r="B21" s="30" t="s">
        <v>37</v>
      </c>
      <c r="C21" s="15">
        <v>58800000</v>
      </c>
      <c r="D21" s="15">
        <v>0</v>
      </c>
      <c r="E21" s="15">
        <f t="shared" si="10"/>
        <v>58800000</v>
      </c>
      <c r="F21" s="93">
        <v>38520000</v>
      </c>
      <c r="G21" s="93">
        <v>0</v>
      </c>
      <c r="H21" s="93">
        <f t="shared" si="11"/>
        <v>38520000</v>
      </c>
      <c r="I21" s="93">
        <v>4270000</v>
      </c>
      <c r="J21" s="93">
        <v>0</v>
      </c>
      <c r="K21" s="93">
        <f t="shared" si="8"/>
        <v>4270000</v>
      </c>
      <c r="L21" s="93">
        <f t="shared" si="12"/>
        <v>42790000</v>
      </c>
      <c r="M21" s="93">
        <f t="shared" si="9"/>
        <v>0</v>
      </c>
      <c r="N21" s="93">
        <f t="shared" si="13"/>
        <v>42790000</v>
      </c>
      <c r="O21" s="94">
        <f t="shared" si="2"/>
        <v>72.772108843537424</v>
      </c>
      <c r="P21" s="94">
        <v>0</v>
      </c>
      <c r="Q21" s="94">
        <f t="shared" si="3"/>
        <v>72.772108843537424</v>
      </c>
      <c r="R21" s="93">
        <f t="shared" si="4"/>
        <v>16010000</v>
      </c>
      <c r="S21" s="95"/>
    </row>
    <row r="22" spans="1:22" s="11" customFormat="1" x14ac:dyDescent="0.2">
      <c r="A22" s="29" t="s">
        <v>38</v>
      </c>
      <c r="B22" s="30" t="s">
        <v>39</v>
      </c>
      <c r="C22" s="15">
        <v>121330006</v>
      </c>
      <c r="D22" s="15">
        <v>0</v>
      </c>
      <c r="E22" s="15">
        <f t="shared" si="10"/>
        <v>121330006</v>
      </c>
      <c r="F22" s="93">
        <v>69840000</v>
      </c>
      <c r="G22" s="93">
        <v>0</v>
      </c>
      <c r="H22" s="93">
        <f t="shared" si="11"/>
        <v>69840000</v>
      </c>
      <c r="I22" s="93">
        <v>6995000</v>
      </c>
      <c r="J22" s="93">
        <v>0</v>
      </c>
      <c r="K22" s="93">
        <f t="shared" si="8"/>
        <v>6995000</v>
      </c>
      <c r="L22" s="93">
        <f t="shared" si="12"/>
        <v>76835000</v>
      </c>
      <c r="M22" s="93">
        <f t="shared" si="9"/>
        <v>0</v>
      </c>
      <c r="N22" s="93">
        <f t="shared" si="13"/>
        <v>76835000</v>
      </c>
      <c r="O22" s="94">
        <f t="shared" si="2"/>
        <v>63.327286079586941</v>
      </c>
      <c r="P22" s="94">
        <v>0</v>
      </c>
      <c r="Q22" s="94">
        <f t="shared" si="3"/>
        <v>63.327286079586941</v>
      </c>
      <c r="R22" s="93">
        <f t="shared" si="4"/>
        <v>44495006</v>
      </c>
      <c r="S22" s="95"/>
    </row>
    <row r="23" spans="1:22" s="11" customFormat="1" x14ac:dyDescent="0.2">
      <c r="A23" s="29" t="s">
        <v>40</v>
      </c>
      <c r="B23" s="30" t="s">
        <v>41</v>
      </c>
      <c r="C23" s="15">
        <v>234866002</v>
      </c>
      <c r="D23" s="15">
        <v>0</v>
      </c>
      <c r="E23" s="15">
        <f t="shared" si="10"/>
        <v>234866002</v>
      </c>
      <c r="F23" s="93">
        <v>155920260</v>
      </c>
      <c r="G23" s="93">
        <v>0</v>
      </c>
      <c r="H23" s="93">
        <f t="shared" si="11"/>
        <v>155920260</v>
      </c>
      <c r="I23" s="93">
        <v>15715140</v>
      </c>
      <c r="J23" s="93">
        <v>0</v>
      </c>
      <c r="K23" s="93">
        <f t="shared" si="8"/>
        <v>15715140</v>
      </c>
      <c r="L23" s="93">
        <f t="shared" si="12"/>
        <v>171635400</v>
      </c>
      <c r="M23" s="93">
        <f t="shared" si="9"/>
        <v>0</v>
      </c>
      <c r="N23" s="93">
        <f t="shared" si="13"/>
        <v>171635400</v>
      </c>
      <c r="O23" s="94">
        <f t="shared" si="2"/>
        <v>73.07800981770022</v>
      </c>
      <c r="P23" s="94">
        <v>0</v>
      </c>
      <c r="Q23" s="94">
        <f t="shared" si="3"/>
        <v>73.07800981770022</v>
      </c>
      <c r="R23" s="93">
        <f t="shared" si="4"/>
        <v>63230602</v>
      </c>
      <c r="S23" s="95"/>
    </row>
    <row r="24" spans="1:22" s="11" customFormat="1" x14ac:dyDescent="0.2">
      <c r="A24" s="29" t="s">
        <v>42</v>
      </c>
      <c r="B24" s="30" t="s">
        <v>43</v>
      </c>
      <c r="C24" s="15">
        <v>20146908</v>
      </c>
      <c r="D24" s="15">
        <v>0</v>
      </c>
      <c r="E24" s="15">
        <f t="shared" si="10"/>
        <v>20146908</v>
      </c>
      <c r="F24" s="93">
        <v>14375878</v>
      </c>
      <c r="G24" s="93">
        <v>0</v>
      </c>
      <c r="H24" s="93">
        <f t="shared" si="11"/>
        <v>14375878</v>
      </c>
      <c r="I24" s="93">
        <v>490036</v>
      </c>
      <c r="J24" s="93">
        <v>0</v>
      </c>
      <c r="K24" s="93">
        <f t="shared" si="8"/>
        <v>490036</v>
      </c>
      <c r="L24" s="93">
        <f t="shared" si="12"/>
        <v>14865914</v>
      </c>
      <c r="M24" s="93">
        <f t="shared" si="9"/>
        <v>0</v>
      </c>
      <c r="N24" s="93">
        <f t="shared" si="13"/>
        <v>14865914</v>
      </c>
      <c r="O24" s="94">
        <f t="shared" si="2"/>
        <v>73.787570777610142</v>
      </c>
      <c r="P24" s="94">
        <v>0</v>
      </c>
      <c r="Q24" s="94">
        <f t="shared" si="3"/>
        <v>73.787570777610142</v>
      </c>
      <c r="R24" s="93">
        <f t="shared" si="4"/>
        <v>5280994</v>
      </c>
      <c r="S24" s="95"/>
    </row>
    <row r="25" spans="1:22" s="11" customFormat="1" x14ac:dyDescent="0.2">
      <c r="A25" s="29" t="s">
        <v>44</v>
      </c>
      <c r="B25" s="30" t="s">
        <v>45</v>
      </c>
      <c r="C25" s="15">
        <v>311110</v>
      </c>
      <c r="D25" s="15">
        <v>0</v>
      </c>
      <c r="E25" s="15">
        <f t="shared" si="10"/>
        <v>311110</v>
      </c>
      <c r="F25" s="93">
        <v>41456</v>
      </c>
      <c r="G25" s="93">
        <v>0</v>
      </c>
      <c r="H25" s="93">
        <f t="shared" si="11"/>
        <v>41456</v>
      </c>
      <c r="I25" s="93">
        <v>3575</v>
      </c>
      <c r="J25" s="93">
        <v>0</v>
      </c>
      <c r="K25" s="93">
        <f t="shared" si="8"/>
        <v>3575</v>
      </c>
      <c r="L25" s="93">
        <f t="shared" si="12"/>
        <v>45031</v>
      </c>
      <c r="M25" s="93">
        <f t="shared" si="9"/>
        <v>0</v>
      </c>
      <c r="N25" s="93">
        <f t="shared" si="13"/>
        <v>45031</v>
      </c>
      <c r="O25" s="94">
        <f t="shared" si="2"/>
        <v>14.474301693934621</v>
      </c>
      <c r="P25" s="94">
        <v>0</v>
      </c>
      <c r="Q25" s="94">
        <f t="shared" si="3"/>
        <v>14.474301693934621</v>
      </c>
      <c r="R25" s="93">
        <f t="shared" si="4"/>
        <v>266079</v>
      </c>
      <c r="S25" s="95"/>
    </row>
    <row r="26" spans="1:22" s="11" customFormat="1" x14ac:dyDescent="0.2">
      <c r="A26" s="29" t="s">
        <v>46</v>
      </c>
      <c r="B26" s="30" t="s">
        <v>47</v>
      </c>
      <c r="C26" s="15">
        <v>394560000</v>
      </c>
      <c r="D26" s="15">
        <v>0</v>
      </c>
      <c r="E26" s="15">
        <f t="shared" si="10"/>
        <v>394560000</v>
      </c>
      <c r="F26" s="93">
        <v>241665525</v>
      </c>
      <c r="G26" s="93">
        <v>0</v>
      </c>
      <c r="H26" s="93">
        <f t="shared" si="11"/>
        <v>241665525</v>
      </c>
      <c r="I26" s="93">
        <f>14080916+19167672</f>
        <v>33248588</v>
      </c>
      <c r="J26" s="93">
        <v>0</v>
      </c>
      <c r="K26" s="93">
        <f t="shared" si="8"/>
        <v>33248588</v>
      </c>
      <c r="L26" s="93">
        <f t="shared" si="12"/>
        <v>274914113</v>
      </c>
      <c r="M26" s="93">
        <f t="shared" si="9"/>
        <v>0</v>
      </c>
      <c r="N26" s="93">
        <f t="shared" si="13"/>
        <v>274914113</v>
      </c>
      <c r="O26" s="94">
        <f t="shared" si="2"/>
        <v>69.676123530008098</v>
      </c>
      <c r="P26" s="94">
        <v>0</v>
      </c>
      <c r="Q26" s="94">
        <f t="shared" si="3"/>
        <v>69.676123530008098</v>
      </c>
      <c r="R26" s="93">
        <f t="shared" si="4"/>
        <v>119645887</v>
      </c>
      <c r="S26" s="95"/>
    </row>
    <row r="27" spans="1:22" s="11" customFormat="1" x14ac:dyDescent="0.2">
      <c r="A27" s="29" t="s">
        <v>48</v>
      </c>
      <c r="B27" s="30" t="s">
        <v>49</v>
      </c>
      <c r="C27" s="15">
        <v>8874432</v>
      </c>
      <c r="D27" s="15">
        <v>0</v>
      </c>
      <c r="E27" s="15">
        <f t="shared" si="10"/>
        <v>8874432</v>
      </c>
      <c r="F27" s="96">
        <v>5479475</v>
      </c>
      <c r="G27" s="93">
        <v>0</v>
      </c>
      <c r="H27" s="93">
        <f t="shared" si="11"/>
        <v>5479475</v>
      </c>
      <c r="I27" s="93">
        <v>695350</v>
      </c>
      <c r="J27" s="93">
        <v>0</v>
      </c>
      <c r="K27" s="93">
        <f t="shared" si="8"/>
        <v>695350</v>
      </c>
      <c r="L27" s="93">
        <f t="shared" si="12"/>
        <v>6174825</v>
      </c>
      <c r="M27" s="93">
        <f t="shared" si="9"/>
        <v>0</v>
      </c>
      <c r="N27" s="93">
        <f t="shared" si="13"/>
        <v>6174825</v>
      </c>
      <c r="O27" s="94">
        <f t="shared" si="2"/>
        <v>69.579946074295236</v>
      </c>
      <c r="P27" s="94">
        <v>0</v>
      </c>
      <c r="Q27" s="94">
        <f t="shared" si="3"/>
        <v>69.579946074295236</v>
      </c>
      <c r="R27" s="93">
        <f t="shared" si="4"/>
        <v>2699607</v>
      </c>
      <c r="S27" s="95"/>
    </row>
    <row r="28" spans="1:22" s="11" customFormat="1" x14ac:dyDescent="0.2">
      <c r="A28" s="29" t="s">
        <v>50</v>
      </c>
      <c r="B28" s="30" t="s">
        <v>51</v>
      </c>
      <c r="C28" s="15">
        <v>26623296</v>
      </c>
      <c r="D28" s="15">
        <v>0</v>
      </c>
      <c r="E28" s="15">
        <f t="shared" si="10"/>
        <v>26623296</v>
      </c>
      <c r="F28" s="96">
        <v>16438427</v>
      </c>
      <c r="G28" s="93">
        <v>0</v>
      </c>
      <c r="H28" s="93">
        <f t="shared" si="11"/>
        <v>16438427</v>
      </c>
      <c r="I28" s="93">
        <v>2086049</v>
      </c>
      <c r="J28" s="93">
        <v>0</v>
      </c>
      <c r="K28" s="93">
        <f t="shared" si="8"/>
        <v>2086049</v>
      </c>
      <c r="L28" s="93">
        <f t="shared" si="12"/>
        <v>18524476</v>
      </c>
      <c r="M28" s="93">
        <f t="shared" si="9"/>
        <v>0</v>
      </c>
      <c r="N28" s="93">
        <f t="shared" si="13"/>
        <v>18524476</v>
      </c>
      <c r="O28" s="94">
        <f t="shared" si="2"/>
        <v>69.579949830404161</v>
      </c>
      <c r="P28" s="94">
        <v>0</v>
      </c>
      <c r="Q28" s="94">
        <f t="shared" si="3"/>
        <v>69.579949830404161</v>
      </c>
      <c r="R28" s="93">
        <f t="shared" si="4"/>
        <v>8098820</v>
      </c>
      <c r="S28" s="95"/>
    </row>
    <row r="29" spans="1:22" s="11" customFormat="1" x14ac:dyDescent="0.2">
      <c r="A29" s="29" t="s">
        <v>52</v>
      </c>
      <c r="B29" s="30" t="s">
        <v>53</v>
      </c>
      <c r="C29" s="15">
        <v>8573500000</v>
      </c>
      <c r="D29" s="15">
        <v>0</v>
      </c>
      <c r="E29" s="15">
        <f t="shared" si="10"/>
        <v>8573500000</v>
      </c>
      <c r="F29" s="96">
        <v>5054800000</v>
      </c>
      <c r="G29" s="93">
        <v>0</v>
      </c>
      <c r="H29" s="93">
        <f t="shared" si="11"/>
        <v>5054800000</v>
      </c>
      <c r="I29" s="93">
        <v>651500000</v>
      </c>
      <c r="J29" s="93">
        <v>0</v>
      </c>
      <c r="K29" s="93">
        <f t="shared" si="8"/>
        <v>651500000</v>
      </c>
      <c r="L29" s="93">
        <f t="shared" si="12"/>
        <v>5706300000</v>
      </c>
      <c r="M29" s="93">
        <f t="shared" si="9"/>
        <v>0</v>
      </c>
      <c r="N29" s="93">
        <f t="shared" si="13"/>
        <v>5706300000</v>
      </c>
      <c r="O29" s="94">
        <f t="shared" si="2"/>
        <v>66.557415291304594</v>
      </c>
      <c r="P29" s="94">
        <v>0</v>
      </c>
      <c r="Q29" s="94">
        <f t="shared" si="3"/>
        <v>66.557415291304594</v>
      </c>
      <c r="R29" s="93">
        <f t="shared" si="4"/>
        <v>2867200000</v>
      </c>
      <c r="S29" s="95"/>
    </row>
    <row r="30" spans="1:22" s="11" customFormat="1" x14ac:dyDescent="0.2">
      <c r="A30" s="29" t="s">
        <v>54</v>
      </c>
      <c r="B30" s="30" t="s">
        <v>55</v>
      </c>
      <c r="C30" s="15">
        <v>982800000</v>
      </c>
      <c r="D30" s="15">
        <v>0</v>
      </c>
      <c r="E30" s="15">
        <f t="shared" si="10"/>
        <v>982800000</v>
      </c>
      <c r="F30" s="96">
        <v>236295000</v>
      </c>
      <c r="G30" s="93">
        <v>0</v>
      </c>
      <c r="H30" s="93">
        <f t="shared" si="11"/>
        <v>236295000</v>
      </c>
      <c r="I30" s="93">
        <v>37350000</v>
      </c>
      <c r="J30" s="93">
        <v>0</v>
      </c>
      <c r="K30" s="93">
        <f t="shared" si="8"/>
        <v>37350000</v>
      </c>
      <c r="L30" s="93">
        <f t="shared" si="12"/>
        <v>273645000</v>
      </c>
      <c r="M30" s="93">
        <f t="shared" si="9"/>
        <v>0</v>
      </c>
      <c r="N30" s="93">
        <f t="shared" si="13"/>
        <v>273645000</v>
      </c>
      <c r="O30" s="94">
        <f t="shared" si="2"/>
        <v>27.843406593406595</v>
      </c>
      <c r="P30" s="94">
        <v>0</v>
      </c>
      <c r="Q30" s="94">
        <f t="shared" si="3"/>
        <v>27.843406593406595</v>
      </c>
      <c r="R30" s="93">
        <f t="shared" si="4"/>
        <v>709155000</v>
      </c>
      <c r="S30" s="95"/>
    </row>
    <row r="31" spans="1:22" s="12" customFormat="1" x14ac:dyDescent="0.2">
      <c r="A31" s="88" t="s">
        <v>56</v>
      </c>
      <c r="B31" s="89" t="s">
        <v>57</v>
      </c>
      <c r="C31" s="90">
        <f>SUM(C32:C33)</f>
        <v>431640000</v>
      </c>
      <c r="D31" s="90">
        <f>SUM(D32:D33)</f>
        <v>0</v>
      </c>
      <c r="E31" s="90">
        <f>SUM(E32:E33)</f>
        <v>431640000</v>
      </c>
      <c r="F31" s="90">
        <f t="shared" ref="F31:N31" si="14">SUM(F32:F33)</f>
        <v>260530000</v>
      </c>
      <c r="G31" s="90">
        <f t="shared" si="14"/>
        <v>0</v>
      </c>
      <c r="H31" s="90">
        <f t="shared" si="14"/>
        <v>260530000</v>
      </c>
      <c r="I31" s="90">
        <f t="shared" si="14"/>
        <v>0</v>
      </c>
      <c r="J31" s="90">
        <f t="shared" si="14"/>
        <v>0</v>
      </c>
      <c r="K31" s="90">
        <f t="shared" si="14"/>
        <v>0</v>
      </c>
      <c r="L31" s="90">
        <f t="shared" si="14"/>
        <v>260530000</v>
      </c>
      <c r="M31" s="90">
        <f t="shared" si="14"/>
        <v>0</v>
      </c>
      <c r="N31" s="90">
        <f t="shared" si="14"/>
        <v>260530000</v>
      </c>
      <c r="O31" s="91">
        <f t="shared" si="2"/>
        <v>60.358168844407381</v>
      </c>
      <c r="P31" s="91">
        <v>0</v>
      </c>
      <c r="Q31" s="91">
        <f t="shared" si="3"/>
        <v>60.358168844407381</v>
      </c>
      <c r="R31" s="90">
        <f t="shared" si="4"/>
        <v>171110000</v>
      </c>
      <c r="S31" s="92"/>
    </row>
    <row r="32" spans="1:22" s="11" customFormat="1" x14ac:dyDescent="0.2">
      <c r="A32" s="29" t="s">
        <v>58</v>
      </c>
      <c r="B32" s="30" t="s">
        <v>59</v>
      </c>
      <c r="C32" s="15">
        <v>374520000</v>
      </c>
      <c r="D32" s="15">
        <v>0</v>
      </c>
      <c r="E32" s="15">
        <f>C32+D32</f>
        <v>374520000</v>
      </c>
      <c r="F32" s="97">
        <v>231970000</v>
      </c>
      <c r="G32" s="93">
        <v>0</v>
      </c>
      <c r="H32" s="93">
        <f>F32+G32</f>
        <v>231970000</v>
      </c>
      <c r="I32" s="93">
        <v>0</v>
      </c>
      <c r="J32" s="93">
        <v>0</v>
      </c>
      <c r="K32" s="93">
        <f>I32+J32</f>
        <v>0</v>
      </c>
      <c r="L32" s="93">
        <f>F32+I32</f>
        <v>231970000</v>
      </c>
      <c r="M32" s="93">
        <f>G32+J32</f>
        <v>0</v>
      </c>
      <c r="N32" s="93">
        <f>L32+M32</f>
        <v>231970000</v>
      </c>
      <c r="O32" s="94">
        <f t="shared" si="2"/>
        <v>61.937947239132754</v>
      </c>
      <c r="P32" s="94">
        <v>0</v>
      </c>
      <c r="Q32" s="94">
        <f t="shared" si="3"/>
        <v>61.937947239132754</v>
      </c>
      <c r="R32" s="93">
        <f t="shared" si="4"/>
        <v>142550000</v>
      </c>
      <c r="S32" s="95"/>
    </row>
    <row r="33" spans="1:19" s="11" customFormat="1" x14ac:dyDescent="0.2">
      <c r="A33" s="29" t="s">
        <v>60</v>
      </c>
      <c r="B33" s="30" t="s">
        <v>61</v>
      </c>
      <c r="C33" s="15">
        <v>57120000</v>
      </c>
      <c r="D33" s="15">
        <v>0</v>
      </c>
      <c r="E33" s="15">
        <f>C33+D33</f>
        <v>57120000</v>
      </c>
      <c r="F33" s="93">
        <v>28560000</v>
      </c>
      <c r="G33" s="93">
        <v>0</v>
      </c>
      <c r="H33" s="93">
        <f>F33+G33</f>
        <v>28560000</v>
      </c>
      <c r="I33" s="93">
        <v>0</v>
      </c>
      <c r="J33" s="93">
        <v>0</v>
      </c>
      <c r="K33" s="93">
        <f>I33+J33</f>
        <v>0</v>
      </c>
      <c r="L33" s="93">
        <f>F33+I33</f>
        <v>28560000</v>
      </c>
      <c r="M33" s="93">
        <f>G33+J33</f>
        <v>0</v>
      </c>
      <c r="N33" s="93">
        <f>L33+M33</f>
        <v>28560000</v>
      </c>
      <c r="O33" s="94">
        <f t="shared" si="2"/>
        <v>50</v>
      </c>
      <c r="P33" s="94">
        <v>0</v>
      </c>
      <c r="Q33" s="94">
        <f t="shared" si="3"/>
        <v>50</v>
      </c>
      <c r="R33" s="93">
        <f>E33-N33</f>
        <v>28560000</v>
      </c>
      <c r="S33" s="95"/>
    </row>
    <row r="34" spans="1:19" s="12" customFormat="1" ht="18" x14ac:dyDescent="0.2">
      <c r="A34" s="98" t="s">
        <v>62</v>
      </c>
      <c r="B34" s="99" t="s">
        <v>63</v>
      </c>
      <c r="C34" s="100">
        <f t="shared" ref="C34:N34" si="15">C35+C287+C369+C455</f>
        <v>43053370570</v>
      </c>
      <c r="D34" s="100">
        <f t="shared" si="15"/>
        <v>5212500000</v>
      </c>
      <c r="E34" s="100">
        <f t="shared" si="15"/>
        <v>48265870570</v>
      </c>
      <c r="F34" s="100">
        <f t="shared" si="15"/>
        <v>22289175953</v>
      </c>
      <c r="G34" s="100">
        <f t="shared" si="15"/>
        <v>1549468153</v>
      </c>
      <c r="H34" s="100">
        <f t="shared" si="15"/>
        <v>23838644106</v>
      </c>
      <c r="I34" s="100">
        <f t="shared" si="15"/>
        <v>1548907852</v>
      </c>
      <c r="J34" s="100">
        <f t="shared" si="15"/>
        <v>285248528</v>
      </c>
      <c r="K34" s="100">
        <f t="shared" si="15"/>
        <v>1834156380</v>
      </c>
      <c r="L34" s="100">
        <f t="shared" si="15"/>
        <v>23838083805</v>
      </c>
      <c r="M34" s="100">
        <f t="shared" si="15"/>
        <v>1834716681</v>
      </c>
      <c r="N34" s="100">
        <f t="shared" si="15"/>
        <v>25672800486</v>
      </c>
      <c r="O34" s="101">
        <f t="shared" si="2"/>
        <v>55.36868191595341</v>
      </c>
      <c r="P34" s="101">
        <f t="shared" ref="P34:P44" si="16">M34/D34*100</f>
        <v>35.198401553956835</v>
      </c>
      <c r="Q34" s="101">
        <f t="shared" si="3"/>
        <v>53.190381076348217</v>
      </c>
      <c r="R34" s="100">
        <f t="shared" ref="R34:R97" si="17">E34-N34</f>
        <v>22593070084</v>
      </c>
      <c r="S34" s="92"/>
    </row>
    <row r="35" spans="1:19" s="12" customFormat="1" ht="18" x14ac:dyDescent="0.2">
      <c r="A35" s="98" t="s">
        <v>64</v>
      </c>
      <c r="B35" s="99" t="s">
        <v>65</v>
      </c>
      <c r="C35" s="100">
        <f t="shared" ref="C35:N35" si="18">C36+C135+C188+C225+C245</f>
        <v>32951725000</v>
      </c>
      <c r="D35" s="100">
        <f t="shared" si="18"/>
        <v>4691509800</v>
      </c>
      <c r="E35" s="100">
        <f t="shared" si="18"/>
        <v>37643234800</v>
      </c>
      <c r="F35" s="100">
        <f t="shared" si="18"/>
        <v>15297265564</v>
      </c>
      <c r="G35" s="100">
        <f t="shared" si="18"/>
        <v>1536838153</v>
      </c>
      <c r="H35" s="100">
        <f t="shared" si="18"/>
        <v>16834103717</v>
      </c>
      <c r="I35" s="100">
        <f t="shared" si="18"/>
        <v>1279412879</v>
      </c>
      <c r="J35" s="100">
        <f t="shared" si="18"/>
        <v>261128528</v>
      </c>
      <c r="K35" s="100">
        <f t="shared" si="18"/>
        <v>1540541407</v>
      </c>
      <c r="L35" s="100">
        <f t="shared" si="18"/>
        <v>16576678443</v>
      </c>
      <c r="M35" s="100">
        <f t="shared" si="18"/>
        <v>1797966681</v>
      </c>
      <c r="N35" s="100">
        <f t="shared" si="18"/>
        <v>18374645124</v>
      </c>
      <c r="O35" s="101">
        <f t="shared" si="2"/>
        <v>50.305950425964042</v>
      </c>
      <c r="P35" s="101">
        <f t="shared" si="16"/>
        <v>38.323839396008509</v>
      </c>
      <c r="Q35" s="101">
        <f t="shared" si="3"/>
        <v>48.812609281920693</v>
      </c>
      <c r="R35" s="100">
        <f t="shared" si="17"/>
        <v>19268589676</v>
      </c>
      <c r="S35" s="92"/>
    </row>
    <row r="36" spans="1:19" s="12" customFormat="1" ht="18" x14ac:dyDescent="0.2">
      <c r="A36" s="102"/>
      <c r="B36" s="103" t="s">
        <v>66</v>
      </c>
      <c r="C36" s="104">
        <f t="shared" ref="C36:N36" si="19">C37+C117</f>
        <v>10117886800</v>
      </c>
      <c r="D36" s="104">
        <f t="shared" si="19"/>
        <v>1017688300</v>
      </c>
      <c r="E36" s="104">
        <f t="shared" si="19"/>
        <v>11135575100</v>
      </c>
      <c r="F36" s="104">
        <f t="shared" si="19"/>
        <v>6336478588</v>
      </c>
      <c r="G36" s="104">
        <f t="shared" si="19"/>
        <v>159772483</v>
      </c>
      <c r="H36" s="104">
        <f t="shared" si="19"/>
        <v>6496251071</v>
      </c>
      <c r="I36" s="104">
        <f t="shared" si="19"/>
        <v>344708456</v>
      </c>
      <c r="J36" s="104">
        <f t="shared" si="19"/>
        <v>29961120</v>
      </c>
      <c r="K36" s="104">
        <f t="shared" si="19"/>
        <v>374669576</v>
      </c>
      <c r="L36" s="104">
        <f t="shared" si="19"/>
        <v>6681187044</v>
      </c>
      <c r="M36" s="104">
        <f t="shared" si="19"/>
        <v>189733603</v>
      </c>
      <c r="N36" s="104">
        <f t="shared" si="19"/>
        <v>6870920647</v>
      </c>
      <c r="O36" s="105">
        <f t="shared" si="2"/>
        <v>66.033423540575683</v>
      </c>
      <c r="P36" s="105">
        <f t="shared" si="16"/>
        <v>18.643586941109572</v>
      </c>
      <c r="Q36" s="105">
        <f t="shared" si="3"/>
        <v>61.702431938158277</v>
      </c>
      <c r="R36" s="104">
        <f t="shared" si="17"/>
        <v>4264654453</v>
      </c>
      <c r="S36" s="92"/>
    </row>
    <row r="37" spans="1:19" s="11" customFormat="1" ht="18" x14ac:dyDescent="0.2">
      <c r="A37" s="106"/>
      <c r="B37" s="107" t="s">
        <v>67</v>
      </c>
      <c r="C37" s="108">
        <f>C38</f>
        <v>8890643500</v>
      </c>
      <c r="D37" s="108">
        <f>D38</f>
        <v>726500000</v>
      </c>
      <c r="E37" s="108">
        <f>E38</f>
        <v>9617143500</v>
      </c>
      <c r="F37" s="108">
        <f t="shared" ref="F37:N37" si="20">F38</f>
        <v>5537113831</v>
      </c>
      <c r="G37" s="108">
        <f t="shared" si="20"/>
        <v>150000000</v>
      </c>
      <c r="H37" s="108">
        <f t="shared" si="20"/>
        <v>5687113831</v>
      </c>
      <c r="I37" s="108">
        <f t="shared" si="20"/>
        <v>272901755</v>
      </c>
      <c r="J37" s="108">
        <f t="shared" si="20"/>
        <v>0</v>
      </c>
      <c r="K37" s="108">
        <f t="shared" si="20"/>
        <v>272901755</v>
      </c>
      <c r="L37" s="108">
        <f t="shared" si="20"/>
        <v>5810015586</v>
      </c>
      <c r="M37" s="108">
        <f t="shared" si="20"/>
        <v>150000000</v>
      </c>
      <c r="N37" s="108">
        <f t="shared" si="20"/>
        <v>5960015586</v>
      </c>
      <c r="O37" s="109">
        <f t="shared" si="2"/>
        <v>65.349775705211883</v>
      </c>
      <c r="P37" s="109">
        <f t="shared" si="16"/>
        <v>20.646937370956643</v>
      </c>
      <c r="Q37" s="109">
        <f t="shared" si="3"/>
        <v>61.97282577721753</v>
      </c>
      <c r="R37" s="108">
        <f t="shared" si="17"/>
        <v>3657127914</v>
      </c>
      <c r="S37" s="95"/>
    </row>
    <row r="38" spans="1:19" s="13" customFormat="1" ht="21" customHeight="1" x14ac:dyDescent="0.2">
      <c r="A38" s="78" t="s">
        <v>24</v>
      </c>
      <c r="B38" s="79" t="s">
        <v>25</v>
      </c>
      <c r="C38" s="80">
        <f t="shared" ref="C38:N38" si="21">C39+C45+C70+C86+C101</f>
        <v>8890643500</v>
      </c>
      <c r="D38" s="80">
        <f t="shared" si="21"/>
        <v>726500000</v>
      </c>
      <c r="E38" s="80">
        <f t="shared" si="21"/>
        <v>9617143500</v>
      </c>
      <c r="F38" s="80">
        <f t="shared" si="21"/>
        <v>5537113831</v>
      </c>
      <c r="G38" s="80">
        <f t="shared" si="21"/>
        <v>150000000</v>
      </c>
      <c r="H38" s="80">
        <f t="shared" si="21"/>
        <v>5687113831</v>
      </c>
      <c r="I38" s="80">
        <f t="shared" si="21"/>
        <v>272901755</v>
      </c>
      <c r="J38" s="80">
        <f t="shared" si="21"/>
        <v>0</v>
      </c>
      <c r="K38" s="80">
        <f t="shared" si="21"/>
        <v>272901755</v>
      </c>
      <c r="L38" s="80">
        <f t="shared" si="21"/>
        <v>5810015586</v>
      </c>
      <c r="M38" s="80">
        <f t="shared" si="21"/>
        <v>150000000</v>
      </c>
      <c r="N38" s="80">
        <f t="shared" si="21"/>
        <v>5960015586</v>
      </c>
      <c r="O38" s="81">
        <f t="shared" si="2"/>
        <v>65.349775705211883</v>
      </c>
      <c r="P38" s="81">
        <f t="shared" si="16"/>
        <v>20.646937370956643</v>
      </c>
      <c r="Q38" s="81">
        <f t="shared" si="3"/>
        <v>61.97282577721753</v>
      </c>
      <c r="R38" s="80">
        <f t="shared" si="17"/>
        <v>3657127914</v>
      </c>
      <c r="S38" s="82"/>
    </row>
    <row r="39" spans="1:19" s="14" customFormat="1" ht="20.25" customHeight="1" x14ac:dyDescent="0.2">
      <c r="A39" s="83" t="s">
        <v>68</v>
      </c>
      <c r="B39" s="84" t="s">
        <v>69</v>
      </c>
      <c r="C39" s="85">
        <f>C40+C42</f>
        <v>318408000</v>
      </c>
      <c r="D39" s="85">
        <f>D40+D42</f>
        <v>726500000</v>
      </c>
      <c r="E39" s="85">
        <f>E40+E42</f>
        <v>1044908000</v>
      </c>
      <c r="F39" s="85">
        <f t="shared" ref="F39:N39" si="22">F40+F42</f>
        <v>237623398</v>
      </c>
      <c r="G39" s="85">
        <f t="shared" si="22"/>
        <v>150000000</v>
      </c>
      <c r="H39" s="85">
        <f t="shared" si="22"/>
        <v>387623398</v>
      </c>
      <c r="I39" s="85">
        <f t="shared" si="22"/>
        <v>0</v>
      </c>
      <c r="J39" s="85">
        <f t="shared" si="22"/>
        <v>0</v>
      </c>
      <c r="K39" s="85">
        <f t="shared" si="22"/>
        <v>0</v>
      </c>
      <c r="L39" s="85">
        <f t="shared" si="22"/>
        <v>237623398</v>
      </c>
      <c r="M39" s="85">
        <f t="shared" si="22"/>
        <v>150000000</v>
      </c>
      <c r="N39" s="85">
        <f t="shared" si="22"/>
        <v>387623398</v>
      </c>
      <c r="O39" s="86">
        <f t="shared" si="2"/>
        <v>74.628589105801353</v>
      </c>
      <c r="P39" s="86">
        <f t="shared" si="16"/>
        <v>20.646937370956643</v>
      </c>
      <c r="Q39" s="86">
        <f t="shared" si="3"/>
        <v>37.096414038365097</v>
      </c>
      <c r="R39" s="85">
        <f t="shared" si="17"/>
        <v>657284602</v>
      </c>
      <c r="S39" s="87"/>
    </row>
    <row r="40" spans="1:19" s="16" customFormat="1" x14ac:dyDescent="0.2">
      <c r="A40" s="110" t="s">
        <v>70</v>
      </c>
      <c r="B40" s="110" t="s">
        <v>71</v>
      </c>
      <c r="C40" s="111">
        <f t="shared" ref="C40:N40" si="23">SUM(C41:C41)</f>
        <v>171408000</v>
      </c>
      <c r="D40" s="111">
        <f t="shared" si="23"/>
        <v>0</v>
      </c>
      <c r="E40" s="111">
        <f t="shared" si="23"/>
        <v>171408000</v>
      </c>
      <c r="F40" s="111">
        <f t="shared" si="23"/>
        <v>170710000</v>
      </c>
      <c r="G40" s="111">
        <f t="shared" si="23"/>
        <v>0</v>
      </c>
      <c r="H40" s="111">
        <f t="shared" si="23"/>
        <v>170710000</v>
      </c>
      <c r="I40" s="111">
        <f t="shared" si="23"/>
        <v>0</v>
      </c>
      <c r="J40" s="111">
        <f t="shared" si="23"/>
        <v>0</v>
      </c>
      <c r="K40" s="111">
        <f t="shared" si="23"/>
        <v>0</v>
      </c>
      <c r="L40" s="111">
        <f t="shared" si="23"/>
        <v>170710000</v>
      </c>
      <c r="M40" s="111">
        <f t="shared" si="23"/>
        <v>0</v>
      </c>
      <c r="N40" s="111">
        <f t="shared" si="23"/>
        <v>170710000</v>
      </c>
      <c r="O40" s="112">
        <f t="shared" si="2"/>
        <v>99.592784467469428</v>
      </c>
      <c r="P40" s="112">
        <v>0</v>
      </c>
      <c r="Q40" s="112">
        <f t="shared" si="3"/>
        <v>99.592784467469428</v>
      </c>
      <c r="R40" s="111">
        <f t="shared" si="17"/>
        <v>698000</v>
      </c>
      <c r="S40" s="113"/>
    </row>
    <row r="41" spans="1:19" s="11" customFormat="1" x14ac:dyDescent="0.2">
      <c r="A41" s="29" t="s">
        <v>72</v>
      </c>
      <c r="B41" s="30" t="s">
        <v>73</v>
      </c>
      <c r="C41" s="15">
        <v>171408000</v>
      </c>
      <c r="D41" s="15">
        <v>0</v>
      </c>
      <c r="E41" s="15">
        <f>C41+D41</f>
        <v>171408000</v>
      </c>
      <c r="F41" s="96">
        <v>170710000</v>
      </c>
      <c r="G41" s="93">
        <v>0</v>
      </c>
      <c r="H41" s="93">
        <f>F41+G41</f>
        <v>170710000</v>
      </c>
      <c r="I41" s="93">
        <v>0</v>
      </c>
      <c r="J41" s="93">
        <v>0</v>
      </c>
      <c r="K41" s="93">
        <f>I41+J41</f>
        <v>0</v>
      </c>
      <c r="L41" s="93">
        <f>F41+I41</f>
        <v>170710000</v>
      </c>
      <c r="M41" s="93">
        <f>G41+J41</f>
        <v>0</v>
      </c>
      <c r="N41" s="93">
        <f>L41+M41</f>
        <v>170710000</v>
      </c>
      <c r="O41" s="94">
        <f t="shared" si="2"/>
        <v>99.592784467469428</v>
      </c>
      <c r="P41" s="94">
        <v>0</v>
      </c>
      <c r="Q41" s="94">
        <f t="shared" si="3"/>
        <v>99.592784467469428</v>
      </c>
      <c r="R41" s="93">
        <f t="shared" si="17"/>
        <v>698000</v>
      </c>
      <c r="S41" s="95"/>
    </row>
    <row r="42" spans="1:19" s="16" customFormat="1" x14ac:dyDescent="0.2">
      <c r="A42" s="110" t="s">
        <v>74</v>
      </c>
      <c r="B42" s="110" t="s">
        <v>75</v>
      </c>
      <c r="C42" s="111">
        <f t="shared" ref="C42:N42" si="24">SUM(C43:C44)</f>
        <v>147000000</v>
      </c>
      <c r="D42" s="111">
        <f t="shared" si="24"/>
        <v>726500000</v>
      </c>
      <c r="E42" s="111">
        <f t="shared" si="24"/>
        <v>873500000</v>
      </c>
      <c r="F42" s="111">
        <f t="shared" si="24"/>
        <v>66913398</v>
      </c>
      <c r="G42" s="111">
        <f t="shared" si="24"/>
        <v>150000000</v>
      </c>
      <c r="H42" s="111">
        <f t="shared" si="24"/>
        <v>216913398</v>
      </c>
      <c r="I42" s="111">
        <f t="shared" si="24"/>
        <v>0</v>
      </c>
      <c r="J42" s="111">
        <f t="shared" si="24"/>
        <v>0</v>
      </c>
      <c r="K42" s="111">
        <f t="shared" si="24"/>
        <v>0</v>
      </c>
      <c r="L42" s="111">
        <f t="shared" si="24"/>
        <v>66913398</v>
      </c>
      <c r="M42" s="111">
        <f t="shared" si="24"/>
        <v>150000000</v>
      </c>
      <c r="N42" s="111">
        <f t="shared" si="24"/>
        <v>216913398</v>
      </c>
      <c r="O42" s="112">
        <f t="shared" si="2"/>
        <v>45.519318367346941</v>
      </c>
      <c r="P42" s="112">
        <f t="shared" si="16"/>
        <v>20.646937370956643</v>
      </c>
      <c r="Q42" s="112">
        <f t="shared" si="3"/>
        <v>24.832672925014311</v>
      </c>
      <c r="R42" s="111">
        <f t="shared" si="17"/>
        <v>656586602</v>
      </c>
      <c r="S42" s="113"/>
    </row>
    <row r="43" spans="1:19" s="11" customFormat="1" x14ac:dyDescent="0.2">
      <c r="A43" s="29" t="s">
        <v>76</v>
      </c>
      <c r="B43" s="30" t="s">
        <v>77</v>
      </c>
      <c r="C43" s="15">
        <v>48000000</v>
      </c>
      <c r="D43" s="15">
        <v>429500000</v>
      </c>
      <c r="E43" s="15">
        <f>C43+D43</f>
        <v>477500000</v>
      </c>
      <c r="F43" s="96">
        <v>34410000</v>
      </c>
      <c r="G43" s="93">
        <v>150000000</v>
      </c>
      <c r="H43" s="93">
        <f>F43+G43</f>
        <v>184410000</v>
      </c>
      <c r="I43" s="93">
        <v>0</v>
      </c>
      <c r="J43" s="93">
        <v>0</v>
      </c>
      <c r="K43" s="93">
        <f>I43+J43</f>
        <v>0</v>
      </c>
      <c r="L43" s="93">
        <f>F43+I43</f>
        <v>34410000</v>
      </c>
      <c r="M43" s="93">
        <f>G43+J43</f>
        <v>150000000</v>
      </c>
      <c r="N43" s="93">
        <f>L43+M43</f>
        <v>184410000</v>
      </c>
      <c r="O43" s="94">
        <f t="shared" si="2"/>
        <v>71.6875</v>
      </c>
      <c r="P43" s="94">
        <f t="shared" si="16"/>
        <v>34.924330616996507</v>
      </c>
      <c r="Q43" s="94">
        <f t="shared" si="3"/>
        <v>38.619895287958116</v>
      </c>
      <c r="R43" s="93">
        <f t="shared" si="17"/>
        <v>293090000</v>
      </c>
      <c r="S43" s="95"/>
    </row>
    <row r="44" spans="1:19" s="11" customFormat="1" x14ac:dyDescent="0.2">
      <c r="A44" s="29" t="s">
        <v>78</v>
      </c>
      <c r="B44" s="30" t="s">
        <v>79</v>
      </c>
      <c r="C44" s="15">
        <v>99000000</v>
      </c>
      <c r="D44" s="15">
        <v>297000000</v>
      </c>
      <c r="E44" s="15">
        <f>C44+D44</f>
        <v>396000000</v>
      </c>
      <c r="F44" s="93">
        <v>32503398</v>
      </c>
      <c r="G44" s="93">
        <v>0</v>
      </c>
      <c r="H44" s="93">
        <f>F44+G44</f>
        <v>32503398</v>
      </c>
      <c r="I44" s="93">
        <v>0</v>
      </c>
      <c r="J44" s="93">
        <v>0</v>
      </c>
      <c r="K44" s="93">
        <f>I44+J44</f>
        <v>0</v>
      </c>
      <c r="L44" s="93">
        <f>F44+I44</f>
        <v>32503398</v>
      </c>
      <c r="M44" s="93">
        <f>G44+J44</f>
        <v>0</v>
      </c>
      <c r="N44" s="93">
        <f>L44+M44</f>
        <v>32503398</v>
      </c>
      <c r="O44" s="94">
        <f t="shared" si="2"/>
        <v>32.831715151515148</v>
      </c>
      <c r="P44" s="94">
        <f t="shared" si="16"/>
        <v>0</v>
      </c>
      <c r="Q44" s="94">
        <f t="shared" si="3"/>
        <v>8.207928787878787</v>
      </c>
      <c r="R44" s="93">
        <f t="shared" si="17"/>
        <v>363496602</v>
      </c>
      <c r="S44" s="95"/>
    </row>
    <row r="45" spans="1:19" s="17" customFormat="1" ht="17.25" customHeight="1" x14ac:dyDescent="0.2">
      <c r="A45" s="83" t="s">
        <v>80</v>
      </c>
      <c r="B45" s="114" t="s">
        <v>81</v>
      </c>
      <c r="C45" s="115">
        <f>C46+C48+C59+C61+C64+C66</f>
        <v>1898822900</v>
      </c>
      <c r="D45" s="115">
        <f>D46+D48+D59+D61+D64+D66</f>
        <v>0</v>
      </c>
      <c r="E45" s="115">
        <f>E46+E48+E59+E61+E64+E66</f>
        <v>1898822900</v>
      </c>
      <c r="F45" s="115">
        <f t="shared" ref="F45:N45" si="25">F46+F48+F59+F61+F64+F66</f>
        <v>1128580889</v>
      </c>
      <c r="G45" s="115">
        <f t="shared" si="25"/>
        <v>0</v>
      </c>
      <c r="H45" s="115">
        <f t="shared" si="25"/>
        <v>1128580889</v>
      </c>
      <c r="I45" s="115">
        <f t="shared" si="25"/>
        <v>163571864</v>
      </c>
      <c r="J45" s="115">
        <f t="shared" si="25"/>
        <v>0</v>
      </c>
      <c r="K45" s="115">
        <f t="shared" si="25"/>
        <v>163571864</v>
      </c>
      <c r="L45" s="115">
        <f t="shared" si="25"/>
        <v>1292152753</v>
      </c>
      <c r="M45" s="115">
        <f t="shared" si="25"/>
        <v>0</v>
      </c>
      <c r="N45" s="115">
        <f t="shared" si="25"/>
        <v>1292152753</v>
      </c>
      <c r="O45" s="116">
        <f t="shared" si="2"/>
        <v>68.050198520357014</v>
      </c>
      <c r="P45" s="116">
        <v>0</v>
      </c>
      <c r="Q45" s="116">
        <f t="shared" si="3"/>
        <v>68.050198520357014</v>
      </c>
      <c r="R45" s="115">
        <f t="shared" si="17"/>
        <v>606670147</v>
      </c>
      <c r="S45" s="117"/>
    </row>
    <row r="46" spans="1:19" s="16" customFormat="1" x14ac:dyDescent="0.2">
      <c r="A46" s="110" t="s">
        <v>82</v>
      </c>
      <c r="B46" s="110" t="s">
        <v>83</v>
      </c>
      <c r="C46" s="111">
        <f>C47</f>
        <v>35900400</v>
      </c>
      <c r="D46" s="111">
        <f>D47</f>
        <v>0</v>
      </c>
      <c r="E46" s="111">
        <f>E47</f>
        <v>35900400</v>
      </c>
      <c r="F46" s="111">
        <f t="shared" ref="F46:N46" si="26">F47</f>
        <v>9173484</v>
      </c>
      <c r="G46" s="111">
        <f t="shared" si="26"/>
        <v>0</v>
      </c>
      <c r="H46" s="111">
        <f t="shared" si="26"/>
        <v>9173484</v>
      </c>
      <c r="I46" s="111">
        <f t="shared" si="26"/>
        <v>0</v>
      </c>
      <c r="J46" s="111">
        <f t="shared" si="26"/>
        <v>0</v>
      </c>
      <c r="K46" s="111">
        <f t="shared" si="26"/>
        <v>0</v>
      </c>
      <c r="L46" s="111">
        <f t="shared" si="26"/>
        <v>9173484</v>
      </c>
      <c r="M46" s="111">
        <f t="shared" si="26"/>
        <v>0</v>
      </c>
      <c r="N46" s="111">
        <f t="shared" si="26"/>
        <v>9173484</v>
      </c>
      <c r="O46" s="112">
        <f t="shared" si="2"/>
        <v>25.552595514256112</v>
      </c>
      <c r="P46" s="112">
        <v>0</v>
      </c>
      <c r="Q46" s="112">
        <f t="shared" si="3"/>
        <v>25.552595514256112</v>
      </c>
      <c r="R46" s="111">
        <f t="shared" si="17"/>
        <v>26726916</v>
      </c>
      <c r="S46" s="113"/>
    </row>
    <row r="47" spans="1:19" s="11" customFormat="1" x14ac:dyDescent="0.2">
      <c r="A47" s="29" t="s">
        <v>84</v>
      </c>
      <c r="B47" s="30" t="s">
        <v>85</v>
      </c>
      <c r="C47" s="15">
        <v>35900400</v>
      </c>
      <c r="D47" s="15">
        <v>0</v>
      </c>
      <c r="E47" s="15">
        <f>C47+D47</f>
        <v>35900400</v>
      </c>
      <c r="F47" s="38">
        <v>9173484</v>
      </c>
      <c r="G47" s="93">
        <v>0</v>
      </c>
      <c r="H47" s="93">
        <f>F47+G47</f>
        <v>9173484</v>
      </c>
      <c r="I47" s="38">
        <v>0</v>
      </c>
      <c r="J47" s="93">
        <v>0</v>
      </c>
      <c r="K47" s="93">
        <f>I47+J47</f>
        <v>0</v>
      </c>
      <c r="L47" s="93">
        <f>F47+I47</f>
        <v>9173484</v>
      </c>
      <c r="M47" s="93">
        <f>G47+J47</f>
        <v>0</v>
      </c>
      <c r="N47" s="93">
        <f>L47+M47</f>
        <v>9173484</v>
      </c>
      <c r="O47" s="94">
        <f t="shared" si="2"/>
        <v>25.552595514256112</v>
      </c>
      <c r="P47" s="94">
        <v>0</v>
      </c>
      <c r="Q47" s="94">
        <f t="shared" si="3"/>
        <v>25.552595514256112</v>
      </c>
      <c r="R47" s="93">
        <f t="shared" si="17"/>
        <v>26726916</v>
      </c>
      <c r="S47" s="95"/>
    </row>
    <row r="48" spans="1:19" s="16" customFormat="1" ht="17.25" customHeight="1" x14ac:dyDescent="0.2">
      <c r="A48" s="110" t="s">
        <v>86</v>
      </c>
      <c r="B48" s="110" t="s">
        <v>87</v>
      </c>
      <c r="C48" s="111">
        <f>SUM(C49:C58)</f>
        <v>209403500</v>
      </c>
      <c r="D48" s="111">
        <f>SUM(D49:D58)</f>
        <v>0</v>
      </c>
      <c r="E48" s="111">
        <f>SUM(E49:E58)</f>
        <v>209403500</v>
      </c>
      <c r="F48" s="111">
        <f t="shared" ref="F48:N48" si="27">SUM(F49:F58)</f>
        <v>98743278</v>
      </c>
      <c r="G48" s="111">
        <f t="shared" si="27"/>
        <v>0</v>
      </c>
      <c r="H48" s="111">
        <f t="shared" si="27"/>
        <v>98743278</v>
      </c>
      <c r="I48" s="111">
        <f t="shared" si="27"/>
        <v>9240750</v>
      </c>
      <c r="J48" s="111">
        <f t="shared" si="27"/>
        <v>0</v>
      </c>
      <c r="K48" s="111">
        <f t="shared" si="27"/>
        <v>9240750</v>
      </c>
      <c r="L48" s="111">
        <f t="shared" si="27"/>
        <v>107984028</v>
      </c>
      <c r="M48" s="111">
        <f t="shared" si="27"/>
        <v>0</v>
      </c>
      <c r="N48" s="111">
        <f t="shared" si="27"/>
        <v>107984028</v>
      </c>
      <c r="O48" s="112">
        <f t="shared" si="2"/>
        <v>51.567441804936401</v>
      </c>
      <c r="P48" s="112">
        <v>0</v>
      </c>
      <c r="Q48" s="112">
        <f t="shared" si="3"/>
        <v>51.567441804936401</v>
      </c>
      <c r="R48" s="111">
        <f t="shared" si="17"/>
        <v>101419472</v>
      </c>
      <c r="S48" s="113"/>
    </row>
    <row r="49" spans="1:19" s="11" customFormat="1" x14ac:dyDescent="0.2">
      <c r="A49" s="29" t="s">
        <v>88</v>
      </c>
      <c r="B49" s="30" t="s">
        <v>89</v>
      </c>
      <c r="C49" s="15">
        <v>664000</v>
      </c>
      <c r="D49" s="15">
        <v>0</v>
      </c>
      <c r="E49" s="15">
        <f t="shared" ref="E49:E58" si="28">C49+D49</f>
        <v>664000</v>
      </c>
      <c r="F49" s="96">
        <v>640000</v>
      </c>
      <c r="G49" s="93">
        <v>0</v>
      </c>
      <c r="H49" s="93">
        <f t="shared" ref="H49:H58" si="29">F49+G49</f>
        <v>640000</v>
      </c>
      <c r="I49" s="93">
        <v>0</v>
      </c>
      <c r="J49" s="93">
        <v>0</v>
      </c>
      <c r="K49" s="93">
        <f t="shared" ref="K49:K58" si="30">I49+J49</f>
        <v>0</v>
      </c>
      <c r="L49" s="93">
        <f t="shared" ref="L49:M58" si="31">F49+I49</f>
        <v>640000</v>
      </c>
      <c r="M49" s="93">
        <f t="shared" si="31"/>
        <v>0</v>
      </c>
      <c r="N49" s="93">
        <f t="shared" ref="N49:N58" si="32">L49+M49</f>
        <v>640000</v>
      </c>
      <c r="O49" s="94">
        <f t="shared" si="2"/>
        <v>96.385542168674704</v>
      </c>
      <c r="P49" s="94">
        <v>0</v>
      </c>
      <c r="Q49" s="94">
        <f t="shared" si="3"/>
        <v>96.385542168674704</v>
      </c>
      <c r="R49" s="93">
        <f t="shared" si="17"/>
        <v>24000</v>
      </c>
      <c r="S49" s="95"/>
    </row>
    <row r="50" spans="1:19" s="11" customFormat="1" x14ac:dyDescent="0.2">
      <c r="A50" s="29" t="s">
        <v>90</v>
      </c>
      <c r="B50" s="30" t="s">
        <v>91</v>
      </c>
      <c r="C50" s="15">
        <v>63380000</v>
      </c>
      <c r="D50" s="15">
        <v>0</v>
      </c>
      <c r="E50" s="15">
        <f t="shared" si="28"/>
        <v>63380000</v>
      </c>
      <c r="F50" s="38">
        <v>41144370</v>
      </c>
      <c r="G50" s="93">
        <v>0</v>
      </c>
      <c r="H50" s="93">
        <f t="shared" si="29"/>
        <v>41144370</v>
      </c>
      <c r="I50" s="93">
        <v>0</v>
      </c>
      <c r="J50" s="93">
        <v>0</v>
      </c>
      <c r="K50" s="93">
        <f t="shared" si="30"/>
        <v>0</v>
      </c>
      <c r="L50" s="93">
        <f t="shared" si="31"/>
        <v>41144370</v>
      </c>
      <c r="M50" s="93">
        <f t="shared" si="31"/>
        <v>0</v>
      </c>
      <c r="N50" s="93">
        <f t="shared" si="32"/>
        <v>41144370</v>
      </c>
      <c r="O50" s="94">
        <f t="shared" si="2"/>
        <v>64.916961186494163</v>
      </c>
      <c r="P50" s="94">
        <v>0</v>
      </c>
      <c r="Q50" s="94">
        <f t="shared" si="3"/>
        <v>64.916961186494163</v>
      </c>
      <c r="R50" s="93">
        <f t="shared" si="17"/>
        <v>22235630</v>
      </c>
      <c r="S50" s="95"/>
    </row>
    <row r="51" spans="1:19" s="11" customFormat="1" ht="16.5" customHeight="1" x14ac:dyDescent="0.2">
      <c r="A51" s="29" t="s">
        <v>92</v>
      </c>
      <c r="B51" s="30" t="s">
        <v>93</v>
      </c>
      <c r="C51" s="15">
        <v>46374400</v>
      </c>
      <c r="D51" s="15">
        <v>0</v>
      </c>
      <c r="E51" s="15">
        <f t="shared" si="28"/>
        <v>46374400</v>
      </c>
      <c r="F51" s="93">
        <v>7045800</v>
      </c>
      <c r="G51" s="93">
        <v>0</v>
      </c>
      <c r="H51" s="93">
        <f t="shared" si="29"/>
        <v>7045800</v>
      </c>
      <c r="I51" s="93">
        <v>0</v>
      </c>
      <c r="J51" s="93">
        <v>0</v>
      </c>
      <c r="K51" s="93">
        <f t="shared" si="30"/>
        <v>0</v>
      </c>
      <c r="L51" s="93">
        <f t="shared" si="31"/>
        <v>7045800</v>
      </c>
      <c r="M51" s="93">
        <f t="shared" si="31"/>
        <v>0</v>
      </c>
      <c r="N51" s="93">
        <f t="shared" si="32"/>
        <v>7045800</v>
      </c>
      <c r="O51" s="94">
        <f t="shared" si="2"/>
        <v>15.193296301407674</v>
      </c>
      <c r="P51" s="94">
        <v>0</v>
      </c>
      <c r="Q51" s="94">
        <f t="shared" si="3"/>
        <v>15.193296301407674</v>
      </c>
      <c r="R51" s="93">
        <f t="shared" si="17"/>
        <v>39328600</v>
      </c>
      <c r="S51" s="95"/>
    </row>
    <row r="52" spans="1:19" s="11" customFormat="1" x14ac:dyDescent="0.2">
      <c r="A52" s="29" t="s">
        <v>94</v>
      </c>
      <c r="B52" s="30" t="s">
        <v>95</v>
      </c>
      <c r="C52" s="15">
        <v>27311000</v>
      </c>
      <c r="D52" s="15">
        <v>0</v>
      </c>
      <c r="E52" s="15">
        <f t="shared" si="28"/>
        <v>27311000</v>
      </c>
      <c r="F52" s="38">
        <v>11893428</v>
      </c>
      <c r="G52" s="93">
        <v>0</v>
      </c>
      <c r="H52" s="93">
        <f t="shared" si="29"/>
        <v>11893428</v>
      </c>
      <c r="I52" s="93">
        <v>0</v>
      </c>
      <c r="J52" s="93">
        <v>0</v>
      </c>
      <c r="K52" s="93">
        <f t="shared" si="30"/>
        <v>0</v>
      </c>
      <c r="L52" s="93">
        <f t="shared" si="31"/>
        <v>11893428</v>
      </c>
      <c r="M52" s="93">
        <f t="shared" si="31"/>
        <v>0</v>
      </c>
      <c r="N52" s="93">
        <f t="shared" si="32"/>
        <v>11893428</v>
      </c>
      <c r="O52" s="94">
        <f t="shared" si="2"/>
        <v>43.548123466735014</v>
      </c>
      <c r="P52" s="94">
        <v>0</v>
      </c>
      <c r="Q52" s="94">
        <f t="shared" si="3"/>
        <v>43.548123466735014</v>
      </c>
      <c r="R52" s="93">
        <f t="shared" si="17"/>
        <v>15417572</v>
      </c>
      <c r="S52" s="95"/>
    </row>
    <row r="53" spans="1:19" s="11" customFormat="1" x14ac:dyDescent="0.2">
      <c r="A53" s="29" t="s">
        <v>96</v>
      </c>
      <c r="B53" s="30" t="s">
        <v>97</v>
      </c>
      <c r="C53" s="15">
        <v>733200</v>
      </c>
      <c r="D53" s="15">
        <v>0</v>
      </c>
      <c r="E53" s="15">
        <f t="shared" si="28"/>
        <v>733200</v>
      </c>
      <c r="F53" s="96">
        <v>732000</v>
      </c>
      <c r="G53" s="93">
        <v>0</v>
      </c>
      <c r="H53" s="93">
        <f t="shared" si="29"/>
        <v>732000</v>
      </c>
      <c r="I53" s="93">
        <v>0</v>
      </c>
      <c r="J53" s="93">
        <v>0</v>
      </c>
      <c r="K53" s="93">
        <f t="shared" si="30"/>
        <v>0</v>
      </c>
      <c r="L53" s="93">
        <f t="shared" si="31"/>
        <v>732000</v>
      </c>
      <c r="M53" s="93">
        <f t="shared" si="31"/>
        <v>0</v>
      </c>
      <c r="N53" s="93">
        <f t="shared" si="32"/>
        <v>732000</v>
      </c>
      <c r="O53" s="94">
        <f t="shared" si="2"/>
        <v>99.836333878887075</v>
      </c>
      <c r="P53" s="94">
        <v>0</v>
      </c>
      <c r="Q53" s="94">
        <f t="shared" si="3"/>
        <v>99.836333878887075</v>
      </c>
      <c r="R53" s="93">
        <f t="shared" si="17"/>
        <v>1200</v>
      </c>
      <c r="S53" s="95"/>
    </row>
    <row r="54" spans="1:19" s="11" customFormat="1" x14ac:dyDescent="0.2">
      <c r="A54" s="29" t="s">
        <v>98</v>
      </c>
      <c r="B54" s="30" t="s">
        <v>99</v>
      </c>
      <c r="C54" s="15">
        <v>22660000</v>
      </c>
      <c r="D54" s="15">
        <v>0</v>
      </c>
      <c r="E54" s="15">
        <f t="shared" si="28"/>
        <v>22660000</v>
      </c>
      <c r="F54" s="96">
        <v>0</v>
      </c>
      <c r="G54" s="93">
        <v>0</v>
      </c>
      <c r="H54" s="93">
        <f t="shared" si="29"/>
        <v>0</v>
      </c>
      <c r="I54" s="93">
        <v>9240750</v>
      </c>
      <c r="J54" s="93">
        <v>0</v>
      </c>
      <c r="K54" s="93">
        <f t="shared" si="30"/>
        <v>9240750</v>
      </c>
      <c r="L54" s="93">
        <f t="shared" si="31"/>
        <v>9240750</v>
      </c>
      <c r="M54" s="93">
        <f t="shared" si="31"/>
        <v>0</v>
      </c>
      <c r="N54" s="93">
        <f t="shared" si="32"/>
        <v>9240750</v>
      </c>
      <c r="O54" s="94">
        <f t="shared" si="2"/>
        <v>40.780008826125332</v>
      </c>
      <c r="P54" s="94">
        <v>0</v>
      </c>
      <c r="Q54" s="94">
        <f t="shared" si="3"/>
        <v>40.780008826125332</v>
      </c>
      <c r="R54" s="93">
        <f t="shared" si="17"/>
        <v>13419250</v>
      </c>
      <c r="S54" s="95"/>
    </row>
    <row r="55" spans="1:19" s="11" customFormat="1" ht="16.5" customHeight="1" x14ac:dyDescent="0.2">
      <c r="A55" s="29" t="s">
        <v>100</v>
      </c>
      <c r="B55" s="30" t="s">
        <v>101</v>
      </c>
      <c r="C55" s="15">
        <v>7512000</v>
      </c>
      <c r="D55" s="15">
        <v>0</v>
      </c>
      <c r="E55" s="15">
        <f t="shared" si="28"/>
        <v>7512000</v>
      </c>
      <c r="F55" s="93">
        <v>3567680</v>
      </c>
      <c r="G55" s="93">
        <v>0</v>
      </c>
      <c r="H55" s="93">
        <f t="shared" si="29"/>
        <v>3567680</v>
      </c>
      <c r="I55" s="93">
        <v>0</v>
      </c>
      <c r="J55" s="93">
        <v>0</v>
      </c>
      <c r="K55" s="93">
        <f t="shared" si="30"/>
        <v>0</v>
      </c>
      <c r="L55" s="93">
        <f t="shared" si="31"/>
        <v>3567680</v>
      </c>
      <c r="M55" s="93">
        <f t="shared" si="31"/>
        <v>0</v>
      </c>
      <c r="N55" s="93">
        <f t="shared" si="32"/>
        <v>3567680</v>
      </c>
      <c r="O55" s="94">
        <f t="shared" si="2"/>
        <v>47.49307774227902</v>
      </c>
      <c r="P55" s="94">
        <v>0</v>
      </c>
      <c r="Q55" s="94">
        <f t="shared" si="3"/>
        <v>47.49307774227902</v>
      </c>
      <c r="R55" s="93">
        <f t="shared" si="17"/>
        <v>3944320</v>
      </c>
      <c r="S55" s="95"/>
    </row>
    <row r="56" spans="1:19" s="11" customFormat="1" x14ac:dyDescent="0.2">
      <c r="A56" s="29" t="s">
        <v>102</v>
      </c>
      <c r="B56" s="30" t="s">
        <v>103</v>
      </c>
      <c r="C56" s="15">
        <v>1522500</v>
      </c>
      <c r="D56" s="15">
        <v>0</v>
      </c>
      <c r="E56" s="15">
        <f t="shared" si="28"/>
        <v>1522500</v>
      </c>
      <c r="F56" s="96">
        <v>1400000</v>
      </c>
      <c r="G56" s="93">
        <v>0</v>
      </c>
      <c r="H56" s="93">
        <f t="shared" si="29"/>
        <v>1400000</v>
      </c>
      <c r="I56" s="93">
        <v>0</v>
      </c>
      <c r="J56" s="93">
        <v>0</v>
      </c>
      <c r="K56" s="93">
        <f t="shared" si="30"/>
        <v>0</v>
      </c>
      <c r="L56" s="93">
        <f t="shared" si="31"/>
        <v>1400000</v>
      </c>
      <c r="M56" s="93">
        <f t="shared" si="31"/>
        <v>0</v>
      </c>
      <c r="N56" s="93">
        <f t="shared" si="32"/>
        <v>1400000</v>
      </c>
      <c r="O56" s="94">
        <f t="shared" si="2"/>
        <v>91.954022988505741</v>
      </c>
      <c r="P56" s="94">
        <v>0</v>
      </c>
      <c r="Q56" s="94">
        <f t="shared" si="3"/>
        <v>91.954022988505741</v>
      </c>
      <c r="R56" s="93">
        <f t="shared" si="17"/>
        <v>122500</v>
      </c>
      <c r="S56" s="95"/>
    </row>
    <row r="57" spans="1:19" s="11" customFormat="1" x14ac:dyDescent="0.2">
      <c r="A57" s="29" t="s">
        <v>104</v>
      </c>
      <c r="B57" s="30" t="s">
        <v>73</v>
      </c>
      <c r="C57" s="15">
        <v>32320000</v>
      </c>
      <c r="D57" s="15">
        <v>0</v>
      </c>
      <c r="E57" s="15">
        <f t="shared" si="28"/>
        <v>32320000</v>
      </c>
      <c r="F57" s="93">
        <v>32320000</v>
      </c>
      <c r="G57" s="93">
        <v>0</v>
      </c>
      <c r="H57" s="93">
        <f t="shared" si="29"/>
        <v>32320000</v>
      </c>
      <c r="I57" s="93">
        <v>0</v>
      </c>
      <c r="J57" s="93">
        <v>0</v>
      </c>
      <c r="K57" s="93">
        <f t="shared" si="30"/>
        <v>0</v>
      </c>
      <c r="L57" s="93">
        <f t="shared" si="31"/>
        <v>32320000</v>
      </c>
      <c r="M57" s="93">
        <f t="shared" si="31"/>
        <v>0</v>
      </c>
      <c r="N57" s="93">
        <f t="shared" si="32"/>
        <v>32320000</v>
      </c>
      <c r="O57" s="94">
        <f t="shared" si="2"/>
        <v>100</v>
      </c>
      <c r="P57" s="94">
        <v>0</v>
      </c>
      <c r="Q57" s="94">
        <f t="shared" si="3"/>
        <v>100</v>
      </c>
      <c r="R57" s="93">
        <f t="shared" si="17"/>
        <v>0</v>
      </c>
      <c r="S57" s="95"/>
    </row>
    <row r="58" spans="1:19" s="19" customFormat="1" x14ac:dyDescent="0.2">
      <c r="A58" s="36" t="s">
        <v>105</v>
      </c>
      <c r="B58" s="37" t="s">
        <v>106</v>
      </c>
      <c r="C58" s="18">
        <v>6926400</v>
      </c>
      <c r="D58" s="15">
        <v>0</v>
      </c>
      <c r="E58" s="15">
        <f t="shared" si="28"/>
        <v>6926400</v>
      </c>
      <c r="F58" s="96">
        <v>0</v>
      </c>
      <c r="G58" s="93">
        <v>0</v>
      </c>
      <c r="H58" s="93">
        <f t="shared" si="29"/>
        <v>0</v>
      </c>
      <c r="I58" s="93">
        <v>0</v>
      </c>
      <c r="J58" s="93">
        <v>0</v>
      </c>
      <c r="K58" s="93">
        <f t="shared" si="30"/>
        <v>0</v>
      </c>
      <c r="L58" s="93">
        <f t="shared" si="31"/>
        <v>0</v>
      </c>
      <c r="M58" s="93">
        <f t="shared" si="31"/>
        <v>0</v>
      </c>
      <c r="N58" s="93">
        <f t="shared" si="32"/>
        <v>0</v>
      </c>
      <c r="O58" s="94">
        <f t="shared" si="2"/>
        <v>0</v>
      </c>
      <c r="P58" s="94">
        <v>0</v>
      </c>
      <c r="Q58" s="94">
        <f t="shared" si="3"/>
        <v>0</v>
      </c>
      <c r="R58" s="93">
        <f t="shared" si="17"/>
        <v>6926400</v>
      </c>
      <c r="S58" s="39"/>
    </row>
    <row r="59" spans="1:19" s="20" customFormat="1" x14ac:dyDescent="0.2">
      <c r="A59" s="118" t="s">
        <v>107</v>
      </c>
      <c r="B59" s="118" t="s">
        <v>108</v>
      </c>
      <c r="C59" s="111">
        <f t="shared" ref="C59:N59" si="33">SUM(C60:C60)</f>
        <v>357470000</v>
      </c>
      <c r="D59" s="111">
        <f t="shared" si="33"/>
        <v>0</v>
      </c>
      <c r="E59" s="111">
        <f t="shared" si="33"/>
        <v>357470000</v>
      </c>
      <c r="F59" s="111">
        <f t="shared" si="33"/>
        <v>130531000</v>
      </c>
      <c r="G59" s="111">
        <f t="shared" si="33"/>
        <v>0</v>
      </c>
      <c r="H59" s="111">
        <f t="shared" si="33"/>
        <v>130531000</v>
      </c>
      <c r="I59" s="111">
        <f t="shared" si="33"/>
        <v>24917000</v>
      </c>
      <c r="J59" s="111">
        <f t="shared" si="33"/>
        <v>0</v>
      </c>
      <c r="K59" s="111">
        <f t="shared" si="33"/>
        <v>24917000</v>
      </c>
      <c r="L59" s="111">
        <f t="shared" si="33"/>
        <v>155448000</v>
      </c>
      <c r="M59" s="111">
        <f t="shared" si="33"/>
        <v>0</v>
      </c>
      <c r="N59" s="111">
        <f t="shared" si="33"/>
        <v>155448000</v>
      </c>
      <c r="O59" s="112">
        <f t="shared" si="2"/>
        <v>43.485607183819617</v>
      </c>
      <c r="P59" s="112">
        <v>0</v>
      </c>
      <c r="Q59" s="112">
        <f t="shared" si="3"/>
        <v>43.485607183819617</v>
      </c>
      <c r="R59" s="111">
        <f t="shared" si="17"/>
        <v>202022000</v>
      </c>
      <c r="S59" s="119"/>
    </row>
    <row r="60" spans="1:19" s="11" customFormat="1" x14ac:dyDescent="0.2">
      <c r="A60" s="120" t="s">
        <v>109</v>
      </c>
      <c r="B60" s="120" t="s">
        <v>110</v>
      </c>
      <c r="C60" s="21">
        <v>357470000</v>
      </c>
      <c r="D60" s="15">
        <v>0</v>
      </c>
      <c r="E60" s="15">
        <f>C60+D60</f>
        <v>357470000</v>
      </c>
      <c r="F60" s="93">
        <v>130531000</v>
      </c>
      <c r="G60" s="93">
        <v>0</v>
      </c>
      <c r="H60" s="93">
        <f>F60+G60</f>
        <v>130531000</v>
      </c>
      <c r="I60" s="93">
        <v>24917000</v>
      </c>
      <c r="J60" s="93">
        <v>0</v>
      </c>
      <c r="K60" s="93">
        <f>I60+J60</f>
        <v>24917000</v>
      </c>
      <c r="L60" s="93">
        <f>F60+I60</f>
        <v>155448000</v>
      </c>
      <c r="M60" s="93">
        <f>G60+J60</f>
        <v>0</v>
      </c>
      <c r="N60" s="93">
        <f>L60+M60</f>
        <v>155448000</v>
      </c>
      <c r="O60" s="94">
        <f t="shared" si="2"/>
        <v>43.485607183819617</v>
      </c>
      <c r="P60" s="94">
        <v>0</v>
      </c>
      <c r="Q60" s="94">
        <f t="shared" si="3"/>
        <v>43.485607183819617</v>
      </c>
      <c r="R60" s="93">
        <f t="shared" si="17"/>
        <v>202022000</v>
      </c>
      <c r="S60" s="95"/>
    </row>
    <row r="61" spans="1:19" s="22" customFormat="1" x14ac:dyDescent="0.2">
      <c r="A61" s="118" t="s">
        <v>111</v>
      </c>
      <c r="B61" s="118" t="s">
        <v>112</v>
      </c>
      <c r="C61" s="111">
        <f t="shared" ref="C61:N61" si="34">SUM(C62:C63)</f>
        <v>49203000</v>
      </c>
      <c r="D61" s="111">
        <f t="shared" si="34"/>
        <v>0</v>
      </c>
      <c r="E61" s="111">
        <f t="shared" si="34"/>
        <v>49203000</v>
      </c>
      <c r="F61" s="111">
        <f t="shared" si="34"/>
        <v>26585500</v>
      </c>
      <c r="G61" s="111">
        <f t="shared" si="34"/>
        <v>0</v>
      </c>
      <c r="H61" s="111">
        <f t="shared" si="34"/>
        <v>26585500</v>
      </c>
      <c r="I61" s="111">
        <f t="shared" si="34"/>
        <v>5650000</v>
      </c>
      <c r="J61" s="111">
        <f t="shared" si="34"/>
        <v>0</v>
      </c>
      <c r="K61" s="111">
        <f t="shared" si="34"/>
        <v>5650000</v>
      </c>
      <c r="L61" s="111">
        <f t="shared" si="34"/>
        <v>32235500</v>
      </c>
      <c r="M61" s="111">
        <f t="shared" si="34"/>
        <v>0</v>
      </c>
      <c r="N61" s="111">
        <f t="shared" si="34"/>
        <v>32235500</v>
      </c>
      <c r="O61" s="112">
        <f t="shared" si="2"/>
        <v>65.5153141068634</v>
      </c>
      <c r="P61" s="112">
        <v>0</v>
      </c>
      <c r="Q61" s="112">
        <f t="shared" si="3"/>
        <v>65.5153141068634</v>
      </c>
      <c r="R61" s="111">
        <f t="shared" si="17"/>
        <v>16967500</v>
      </c>
      <c r="S61" s="121"/>
    </row>
    <row r="62" spans="1:19" s="11" customFormat="1" x14ac:dyDescent="0.2">
      <c r="A62" s="120" t="s">
        <v>113</v>
      </c>
      <c r="B62" s="120" t="s">
        <v>91</v>
      </c>
      <c r="C62" s="21">
        <v>12300000</v>
      </c>
      <c r="D62" s="15">
        <v>0</v>
      </c>
      <c r="E62" s="15">
        <f>C62+D62</f>
        <v>12300000</v>
      </c>
      <c r="F62" s="96">
        <v>0</v>
      </c>
      <c r="G62" s="93">
        <v>0</v>
      </c>
      <c r="H62" s="93">
        <f>F62+G62</f>
        <v>0</v>
      </c>
      <c r="I62" s="93">
        <v>0</v>
      </c>
      <c r="J62" s="93">
        <v>0</v>
      </c>
      <c r="K62" s="93">
        <f>I62+J62</f>
        <v>0</v>
      </c>
      <c r="L62" s="93">
        <f>F62+I62</f>
        <v>0</v>
      </c>
      <c r="M62" s="93">
        <f>G62+J62</f>
        <v>0</v>
      </c>
      <c r="N62" s="93">
        <f>L62+M62</f>
        <v>0</v>
      </c>
      <c r="O62" s="94">
        <f t="shared" si="2"/>
        <v>0</v>
      </c>
      <c r="P62" s="94">
        <v>0</v>
      </c>
      <c r="Q62" s="94">
        <f t="shared" si="3"/>
        <v>0</v>
      </c>
      <c r="R62" s="93">
        <f t="shared" si="17"/>
        <v>12300000</v>
      </c>
      <c r="S62" s="95"/>
    </row>
    <row r="63" spans="1:19" s="11" customFormat="1" x14ac:dyDescent="0.2">
      <c r="A63" s="120" t="s">
        <v>114</v>
      </c>
      <c r="B63" s="120" t="s">
        <v>93</v>
      </c>
      <c r="C63" s="21">
        <v>36903000</v>
      </c>
      <c r="D63" s="15">
        <v>0</v>
      </c>
      <c r="E63" s="15">
        <f>C63+D63</f>
        <v>36903000</v>
      </c>
      <c r="F63" s="93">
        <v>26585500</v>
      </c>
      <c r="G63" s="93">
        <v>0</v>
      </c>
      <c r="H63" s="93">
        <f>F63+G63</f>
        <v>26585500</v>
      </c>
      <c r="I63" s="93">
        <v>5650000</v>
      </c>
      <c r="J63" s="93">
        <v>0</v>
      </c>
      <c r="K63" s="93">
        <f>I63+J63</f>
        <v>5650000</v>
      </c>
      <c r="L63" s="93">
        <f>F63+I63</f>
        <v>32235500</v>
      </c>
      <c r="M63" s="93">
        <f>G63+J63</f>
        <v>0</v>
      </c>
      <c r="N63" s="93">
        <f>L63+M63</f>
        <v>32235500</v>
      </c>
      <c r="O63" s="94">
        <f t="shared" si="2"/>
        <v>87.351976804053862</v>
      </c>
      <c r="P63" s="94">
        <v>0</v>
      </c>
      <c r="Q63" s="94">
        <f t="shared" si="3"/>
        <v>87.351976804053862</v>
      </c>
      <c r="R63" s="93">
        <f t="shared" si="17"/>
        <v>4667500</v>
      </c>
      <c r="S63" s="95"/>
    </row>
    <row r="64" spans="1:19" s="22" customFormat="1" x14ac:dyDescent="0.2">
      <c r="A64" s="118" t="s">
        <v>115</v>
      </c>
      <c r="B64" s="118" t="s">
        <v>116</v>
      </c>
      <c r="C64" s="111">
        <f>C65</f>
        <v>9696000</v>
      </c>
      <c r="D64" s="111">
        <f>D65</f>
        <v>0</v>
      </c>
      <c r="E64" s="111">
        <f>E65</f>
        <v>9696000</v>
      </c>
      <c r="F64" s="111">
        <f t="shared" ref="F64:N64" si="35">F65</f>
        <v>4800000</v>
      </c>
      <c r="G64" s="111">
        <f t="shared" si="35"/>
        <v>0</v>
      </c>
      <c r="H64" s="111">
        <f t="shared" si="35"/>
        <v>4800000</v>
      </c>
      <c r="I64" s="111">
        <f t="shared" si="35"/>
        <v>0</v>
      </c>
      <c r="J64" s="111">
        <f t="shared" si="35"/>
        <v>0</v>
      </c>
      <c r="K64" s="111">
        <f t="shared" si="35"/>
        <v>0</v>
      </c>
      <c r="L64" s="111">
        <f t="shared" si="35"/>
        <v>4800000</v>
      </c>
      <c r="M64" s="111">
        <f t="shared" si="35"/>
        <v>0</v>
      </c>
      <c r="N64" s="111">
        <f t="shared" si="35"/>
        <v>4800000</v>
      </c>
      <c r="O64" s="112">
        <f t="shared" si="2"/>
        <v>49.504950495049506</v>
      </c>
      <c r="P64" s="112">
        <v>0</v>
      </c>
      <c r="Q64" s="112">
        <f t="shared" si="3"/>
        <v>49.504950495049506</v>
      </c>
      <c r="R64" s="111">
        <f t="shared" si="17"/>
        <v>4896000</v>
      </c>
      <c r="S64" s="121"/>
    </row>
    <row r="65" spans="1:19" s="11" customFormat="1" x14ac:dyDescent="0.2">
      <c r="A65" s="120" t="s">
        <v>117</v>
      </c>
      <c r="B65" s="120" t="s">
        <v>118</v>
      </c>
      <c r="C65" s="21">
        <v>9696000</v>
      </c>
      <c r="D65" s="15">
        <v>0</v>
      </c>
      <c r="E65" s="15">
        <f>C65+D65</f>
        <v>9696000</v>
      </c>
      <c r="F65" s="93">
        <v>4800000</v>
      </c>
      <c r="G65" s="93">
        <v>0</v>
      </c>
      <c r="H65" s="93">
        <f>F65+G65</f>
        <v>4800000</v>
      </c>
      <c r="I65" s="93">
        <v>0</v>
      </c>
      <c r="J65" s="93">
        <v>0</v>
      </c>
      <c r="K65" s="93">
        <f>I65+J65</f>
        <v>0</v>
      </c>
      <c r="L65" s="93">
        <f>F65+I65</f>
        <v>4800000</v>
      </c>
      <c r="M65" s="93">
        <f>G65+J65</f>
        <v>0</v>
      </c>
      <c r="N65" s="93">
        <f>L65+M65</f>
        <v>4800000</v>
      </c>
      <c r="O65" s="94">
        <f t="shared" si="2"/>
        <v>49.504950495049506</v>
      </c>
      <c r="P65" s="94">
        <v>0</v>
      </c>
      <c r="Q65" s="94">
        <f t="shared" si="3"/>
        <v>49.504950495049506</v>
      </c>
      <c r="R65" s="93">
        <f t="shared" si="17"/>
        <v>4896000</v>
      </c>
      <c r="S65" s="95"/>
    </row>
    <row r="66" spans="1:19" s="22" customFormat="1" x14ac:dyDescent="0.2">
      <c r="A66" s="118" t="s">
        <v>119</v>
      </c>
      <c r="B66" s="118" t="s">
        <v>120</v>
      </c>
      <c r="C66" s="111">
        <f>SUM(C67:C69)</f>
        <v>1237150000</v>
      </c>
      <c r="D66" s="111">
        <f>SUM(D67:D69)</f>
        <v>0</v>
      </c>
      <c r="E66" s="111">
        <f>SUM(E67:E69)</f>
        <v>1237150000</v>
      </c>
      <c r="F66" s="111">
        <f t="shared" ref="F66:N66" si="36">SUM(F67:F69)</f>
        <v>858747627</v>
      </c>
      <c r="G66" s="111">
        <f t="shared" si="36"/>
        <v>0</v>
      </c>
      <c r="H66" s="111">
        <f t="shared" si="36"/>
        <v>858747627</v>
      </c>
      <c r="I66" s="111">
        <f t="shared" si="36"/>
        <v>123764114</v>
      </c>
      <c r="J66" s="111">
        <f t="shared" si="36"/>
        <v>0</v>
      </c>
      <c r="K66" s="111">
        <f t="shared" si="36"/>
        <v>123764114</v>
      </c>
      <c r="L66" s="111">
        <f t="shared" si="36"/>
        <v>982511741</v>
      </c>
      <c r="M66" s="111">
        <f t="shared" si="36"/>
        <v>0</v>
      </c>
      <c r="N66" s="111">
        <f t="shared" si="36"/>
        <v>982511741</v>
      </c>
      <c r="O66" s="112">
        <f t="shared" si="2"/>
        <v>79.417349634239983</v>
      </c>
      <c r="P66" s="112">
        <v>0</v>
      </c>
      <c r="Q66" s="112">
        <f t="shared" si="3"/>
        <v>79.417349634239983</v>
      </c>
      <c r="R66" s="111">
        <f t="shared" si="17"/>
        <v>254638259</v>
      </c>
      <c r="S66" s="121"/>
    </row>
    <row r="67" spans="1:19" s="11" customFormat="1" x14ac:dyDescent="0.2">
      <c r="A67" s="120" t="s">
        <v>121</v>
      </c>
      <c r="B67" s="120" t="s">
        <v>122</v>
      </c>
      <c r="C67" s="21">
        <v>16200000</v>
      </c>
      <c r="D67" s="15">
        <v>0</v>
      </c>
      <c r="E67" s="15">
        <f>C67+D67</f>
        <v>16200000</v>
      </c>
      <c r="F67" s="93">
        <v>5400000</v>
      </c>
      <c r="G67" s="93">
        <v>0</v>
      </c>
      <c r="H67" s="93">
        <f>F67+G67</f>
        <v>5400000</v>
      </c>
      <c r="I67" s="93">
        <v>0</v>
      </c>
      <c r="J67" s="93">
        <v>0</v>
      </c>
      <c r="K67" s="93">
        <f>I67+J67</f>
        <v>0</v>
      </c>
      <c r="L67" s="93">
        <f t="shared" ref="L67:M69" si="37">F67+I67</f>
        <v>5400000</v>
      </c>
      <c r="M67" s="93">
        <f t="shared" si="37"/>
        <v>0</v>
      </c>
      <c r="N67" s="93">
        <f>L67+M67</f>
        <v>5400000</v>
      </c>
      <c r="O67" s="94">
        <f t="shared" si="2"/>
        <v>33.333333333333329</v>
      </c>
      <c r="P67" s="94">
        <v>0</v>
      </c>
      <c r="Q67" s="94">
        <f t="shared" si="3"/>
        <v>33.333333333333329</v>
      </c>
      <c r="R67" s="93">
        <f t="shared" si="17"/>
        <v>10800000</v>
      </c>
      <c r="S67" s="95"/>
    </row>
    <row r="68" spans="1:19" s="11" customFormat="1" x14ac:dyDescent="0.2">
      <c r="A68" s="120" t="s">
        <v>123</v>
      </c>
      <c r="B68" s="120" t="s">
        <v>124</v>
      </c>
      <c r="C68" s="21">
        <v>10750000</v>
      </c>
      <c r="D68" s="15">
        <v>0</v>
      </c>
      <c r="E68" s="15">
        <f>C68+D68</f>
        <v>10750000</v>
      </c>
      <c r="F68" s="96">
        <v>0</v>
      </c>
      <c r="G68" s="93">
        <v>0</v>
      </c>
      <c r="H68" s="93">
        <f>F68+G68</f>
        <v>0</v>
      </c>
      <c r="I68" s="93">
        <v>0</v>
      </c>
      <c r="J68" s="93">
        <v>0</v>
      </c>
      <c r="K68" s="93">
        <f>I68+J68</f>
        <v>0</v>
      </c>
      <c r="L68" s="93">
        <f t="shared" si="37"/>
        <v>0</v>
      </c>
      <c r="M68" s="93">
        <f t="shared" si="37"/>
        <v>0</v>
      </c>
      <c r="N68" s="93">
        <f>L68+M68</f>
        <v>0</v>
      </c>
      <c r="O68" s="94">
        <f t="shared" si="2"/>
        <v>0</v>
      </c>
      <c r="P68" s="94">
        <v>0</v>
      </c>
      <c r="Q68" s="94">
        <f t="shared" si="3"/>
        <v>0</v>
      </c>
      <c r="R68" s="93">
        <f t="shared" si="17"/>
        <v>10750000</v>
      </c>
      <c r="S68" s="95"/>
    </row>
    <row r="69" spans="1:19" s="11" customFormat="1" x14ac:dyDescent="0.2">
      <c r="A69" s="120" t="s">
        <v>78</v>
      </c>
      <c r="B69" s="120" t="s">
        <v>79</v>
      </c>
      <c r="C69" s="21">
        <v>1210200000</v>
      </c>
      <c r="D69" s="15">
        <v>0</v>
      </c>
      <c r="E69" s="15">
        <f>C69+D69</f>
        <v>1210200000</v>
      </c>
      <c r="F69" s="93">
        <v>853347627</v>
      </c>
      <c r="G69" s="93">
        <v>0</v>
      </c>
      <c r="H69" s="93">
        <f>F69+G69</f>
        <v>853347627</v>
      </c>
      <c r="I69" s="93">
        <v>123764114</v>
      </c>
      <c r="J69" s="93">
        <v>0</v>
      </c>
      <c r="K69" s="93">
        <f>I69+J69</f>
        <v>123764114</v>
      </c>
      <c r="L69" s="93">
        <f t="shared" si="37"/>
        <v>977111741</v>
      </c>
      <c r="M69" s="93">
        <f t="shared" si="37"/>
        <v>0</v>
      </c>
      <c r="N69" s="93">
        <f>L69+M69</f>
        <v>977111741</v>
      </c>
      <c r="O69" s="94">
        <f t="shared" si="2"/>
        <v>80.739691042802846</v>
      </c>
      <c r="P69" s="94">
        <v>0</v>
      </c>
      <c r="Q69" s="94">
        <f t="shared" si="3"/>
        <v>80.739691042802846</v>
      </c>
      <c r="R69" s="93">
        <f t="shared" si="17"/>
        <v>233088259</v>
      </c>
      <c r="S69" s="95"/>
    </row>
    <row r="70" spans="1:19" s="17" customFormat="1" ht="22.5" customHeight="1" x14ac:dyDescent="0.2">
      <c r="A70" s="83" t="s">
        <v>125</v>
      </c>
      <c r="B70" s="114" t="s">
        <v>126</v>
      </c>
      <c r="C70" s="115">
        <f>C71+C73</f>
        <v>1723434000</v>
      </c>
      <c r="D70" s="115">
        <f>D71+D73</f>
        <v>0</v>
      </c>
      <c r="E70" s="115">
        <f>E71+E73</f>
        <v>1723434000</v>
      </c>
      <c r="F70" s="115">
        <f t="shared" ref="F70:N70" si="38">F71+F73</f>
        <v>1565442670</v>
      </c>
      <c r="G70" s="115">
        <f t="shared" si="38"/>
        <v>0</v>
      </c>
      <c r="H70" s="115">
        <f t="shared" si="38"/>
        <v>1565442670</v>
      </c>
      <c r="I70" s="115">
        <f t="shared" si="38"/>
        <v>0</v>
      </c>
      <c r="J70" s="115">
        <f t="shared" si="38"/>
        <v>0</v>
      </c>
      <c r="K70" s="115">
        <f t="shared" si="38"/>
        <v>0</v>
      </c>
      <c r="L70" s="115">
        <f t="shared" si="38"/>
        <v>1565442670</v>
      </c>
      <c r="M70" s="115">
        <f t="shared" si="38"/>
        <v>0</v>
      </c>
      <c r="N70" s="115">
        <f t="shared" si="38"/>
        <v>1565442670</v>
      </c>
      <c r="O70" s="116">
        <f t="shared" si="2"/>
        <v>90.832760059277007</v>
      </c>
      <c r="P70" s="116">
        <v>0</v>
      </c>
      <c r="Q70" s="116">
        <f t="shared" si="3"/>
        <v>90.832760059277007</v>
      </c>
      <c r="R70" s="115">
        <f t="shared" si="17"/>
        <v>157991330</v>
      </c>
      <c r="S70" s="117"/>
    </row>
    <row r="71" spans="1:19" s="22" customFormat="1" x14ac:dyDescent="0.2">
      <c r="A71" s="118" t="s">
        <v>127</v>
      </c>
      <c r="B71" s="118" t="s">
        <v>128</v>
      </c>
      <c r="C71" s="111">
        <f>C72</f>
        <v>985220000</v>
      </c>
      <c r="D71" s="111">
        <f>D72</f>
        <v>0</v>
      </c>
      <c r="E71" s="111">
        <f>E72</f>
        <v>985220000</v>
      </c>
      <c r="F71" s="111">
        <f t="shared" ref="F71:N71" si="39">F72</f>
        <v>850800000</v>
      </c>
      <c r="G71" s="111">
        <f t="shared" si="39"/>
        <v>0</v>
      </c>
      <c r="H71" s="111">
        <f t="shared" si="39"/>
        <v>850800000</v>
      </c>
      <c r="I71" s="111">
        <f t="shared" si="39"/>
        <v>0</v>
      </c>
      <c r="J71" s="111">
        <f t="shared" si="39"/>
        <v>0</v>
      </c>
      <c r="K71" s="111">
        <f t="shared" si="39"/>
        <v>0</v>
      </c>
      <c r="L71" s="111">
        <f t="shared" si="39"/>
        <v>850800000</v>
      </c>
      <c r="M71" s="111">
        <f t="shared" si="39"/>
        <v>0</v>
      </c>
      <c r="N71" s="111">
        <f t="shared" si="39"/>
        <v>850800000</v>
      </c>
      <c r="O71" s="112">
        <f t="shared" si="2"/>
        <v>86.35634680578957</v>
      </c>
      <c r="P71" s="112">
        <v>0</v>
      </c>
      <c r="Q71" s="112">
        <f t="shared" si="3"/>
        <v>86.35634680578957</v>
      </c>
      <c r="R71" s="111">
        <f t="shared" si="17"/>
        <v>134420000</v>
      </c>
      <c r="S71" s="121"/>
    </row>
    <row r="72" spans="1:19" s="11" customFormat="1" x14ac:dyDescent="0.2">
      <c r="A72" s="120" t="s">
        <v>129</v>
      </c>
      <c r="B72" s="120" t="s">
        <v>130</v>
      </c>
      <c r="C72" s="21">
        <v>985220000</v>
      </c>
      <c r="D72" s="15">
        <v>0</v>
      </c>
      <c r="E72" s="15">
        <f>C72+D72</f>
        <v>985220000</v>
      </c>
      <c r="F72" s="93">
        <v>850800000</v>
      </c>
      <c r="G72" s="93">
        <v>0</v>
      </c>
      <c r="H72" s="93">
        <f>F72+G72</f>
        <v>850800000</v>
      </c>
      <c r="I72" s="93">
        <v>0</v>
      </c>
      <c r="J72" s="93">
        <v>0</v>
      </c>
      <c r="K72" s="93">
        <f>I72+J72</f>
        <v>0</v>
      </c>
      <c r="L72" s="93">
        <f>F72+I72</f>
        <v>850800000</v>
      </c>
      <c r="M72" s="93">
        <f>G72+J72</f>
        <v>0</v>
      </c>
      <c r="N72" s="93">
        <f>L72+M72</f>
        <v>850800000</v>
      </c>
      <c r="O72" s="94">
        <f t="shared" si="2"/>
        <v>86.35634680578957</v>
      </c>
      <c r="P72" s="94">
        <v>0</v>
      </c>
      <c r="Q72" s="94">
        <f t="shared" si="3"/>
        <v>86.35634680578957</v>
      </c>
      <c r="R72" s="93">
        <f t="shared" si="17"/>
        <v>134420000</v>
      </c>
      <c r="S72" s="95"/>
    </row>
    <row r="73" spans="1:19" s="16" customFormat="1" x14ac:dyDescent="0.2">
      <c r="A73" s="118" t="s">
        <v>131</v>
      </c>
      <c r="B73" s="118" t="s">
        <v>132</v>
      </c>
      <c r="C73" s="111">
        <f>SUM(C74:C85)</f>
        <v>738214000</v>
      </c>
      <c r="D73" s="111">
        <f>SUM(D74:D85)</f>
        <v>0</v>
      </c>
      <c r="E73" s="111">
        <f>SUM(E74:E85)</f>
        <v>738214000</v>
      </c>
      <c r="F73" s="111">
        <f t="shared" ref="F73:N73" si="40">SUM(F74:F85)</f>
        <v>714642670</v>
      </c>
      <c r="G73" s="111">
        <f t="shared" si="40"/>
        <v>0</v>
      </c>
      <c r="H73" s="111">
        <f t="shared" si="40"/>
        <v>714642670</v>
      </c>
      <c r="I73" s="111">
        <f t="shared" si="40"/>
        <v>0</v>
      </c>
      <c r="J73" s="111">
        <f t="shared" si="40"/>
        <v>0</v>
      </c>
      <c r="K73" s="111">
        <f t="shared" si="40"/>
        <v>0</v>
      </c>
      <c r="L73" s="111">
        <f t="shared" si="40"/>
        <v>714642670</v>
      </c>
      <c r="M73" s="111">
        <f t="shared" si="40"/>
        <v>0</v>
      </c>
      <c r="N73" s="111">
        <f t="shared" si="40"/>
        <v>714642670</v>
      </c>
      <c r="O73" s="112">
        <f t="shared" si="2"/>
        <v>96.806978735163511</v>
      </c>
      <c r="P73" s="112">
        <v>0</v>
      </c>
      <c r="Q73" s="112">
        <f t="shared" si="3"/>
        <v>96.806978735163511</v>
      </c>
      <c r="R73" s="111">
        <f t="shared" si="17"/>
        <v>23571330</v>
      </c>
      <c r="S73" s="113"/>
    </row>
    <row r="74" spans="1:19" s="11" customFormat="1" x14ac:dyDescent="0.2">
      <c r="A74" s="120" t="s">
        <v>133</v>
      </c>
      <c r="B74" s="120" t="s">
        <v>134</v>
      </c>
      <c r="C74" s="15">
        <v>3152400</v>
      </c>
      <c r="D74" s="15">
        <v>0</v>
      </c>
      <c r="E74" s="15">
        <f t="shared" ref="E74:E85" si="41">C74+D74</f>
        <v>3152400</v>
      </c>
      <c r="F74" s="96">
        <v>3100000</v>
      </c>
      <c r="G74" s="93">
        <v>0</v>
      </c>
      <c r="H74" s="93">
        <f t="shared" ref="H74:H85" si="42">F74+G74</f>
        <v>3100000</v>
      </c>
      <c r="I74" s="93">
        <v>0</v>
      </c>
      <c r="J74" s="93">
        <v>0</v>
      </c>
      <c r="K74" s="93">
        <f t="shared" ref="K74:K85" si="43">I74+J74</f>
        <v>0</v>
      </c>
      <c r="L74" s="93">
        <f t="shared" ref="L74:M85" si="44">F74+I74</f>
        <v>3100000</v>
      </c>
      <c r="M74" s="93">
        <f t="shared" si="44"/>
        <v>0</v>
      </c>
      <c r="N74" s="93">
        <f t="shared" ref="N74:N85" si="45">L74+M74</f>
        <v>3100000</v>
      </c>
      <c r="O74" s="94">
        <f t="shared" si="2"/>
        <v>98.337774394112415</v>
      </c>
      <c r="P74" s="94">
        <v>0</v>
      </c>
      <c r="Q74" s="94">
        <f t="shared" si="3"/>
        <v>98.337774394112415</v>
      </c>
      <c r="R74" s="93">
        <f t="shared" si="17"/>
        <v>52400</v>
      </c>
      <c r="S74" s="95"/>
    </row>
    <row r="75" spans="1:19" s="11" customFormat="1" x14ac:dyDescent="0.2">
      <c r="A75" s="120" t="s">
        <v>135</v>
      </c>
      <c r="B75" s="120" t="s">
        <v>136</v>
      </c>
      <c r="C75" s="15">
        <v>46081100</v>
      </c>
      <c r="D75" s="15">
        <v>0</v>
      </c>
      <c r="E75" s="15">
        <f t="shared" si="41"/>
        <v>46081100</v>
      </c>
      <c r="F75" s="96">
        <v>39434420</v>
      </c>
      <c r="G75" s="93">
        <v>0</v>
      </c>
      <c r="H75" s="93">
        <f t="shared" si="42"/>
        <v>39434420</v>
      </c>
      <c r="I75" s="93">
        <v>0</v>
      </c>
      <c r="J75" s="93">
        <v>0</v>
      </c>
      <c r="K75" s="93">
        <f t="shared" si="43"/>
        <v>0</v>
      </c>
      <c r="L75" s="93">
        <f t="shared" si="44"/>
        <v>39434420</v>
      </c>
      <c r="M75" s="93">
        <f t="shared" si="44"/>
        <v>0</v>
      </c>
      <c r="N75" s="93">
        <f t="shared" si="45"/>
        <v>39434420</v>
      </c>
      <c r="O75" s="94">
        <f t="shared" si="2"/>
        <v>85.576125569919128</v>
      </c>
      <c r="P75" s="94">
        <v>0</v>
      </c>
      <c r="Q75" s="94">
        <f t="shared" si="3"/>
        <v>85.576125569919128</v>
      </c>
      <c r="R75" s="93">
        <f t="shared" si="17"/>
        <v>6646680</v>
      </c>
      <c r="S75" s="95"/>
    </row>
    <row r="76" spans="1:19" s="11" customFormat="1" x14ac:dyDescent="0.2">
      <c r="A76" s="120" t="s">
        <v>137</v>
      </c>
      <c r="B76" s="120" t="s">
        <v>138</v>
      </c>
      <c r="C76" s="15">
        <v>9356200</v>
      </c>
      <c r="D76" s="15">
        <v>0</v>
      </c>
      <c r="E76" s="15">
        <f t="shared" si="41"/>
        <v>9356200</v>
      </c>
      <c r="F76" s="96">
        <v>9250000</v>
      </c>
      <c r="G76" s="93">
        <v>0</v>
      </c>
      <c r="H76" s="93">
        <f t="shared" si="42"/>
        <v>9250000</v>
      </c>
      <c r="I76" s="93">
        <v>0</v>
      </c>
      <c r="J76" s="93">
        <v>0</v>
      </c>
      <c r="K76" s="93">
        <f t="shared" si="43"/>
        <v>0</v>
      </c>
      <c r="L76" s="93">
        <f t="shared" si="44"/>
        <v>9250000</v>
      </c>
      <c r="M76" s="93">
        <f t="shared" si="44"/>
        <v>0</v>
      </c>
      <c r="N76" s="93">
        <f t="shared" si="45"/>
        <v>9250000</v>
      </c>
      <c r="O76" s="94">
        <f t="shared" si="2"/>
        <v>98.864923793847922</v>
      </c>
      <c r="P76" s="94">
        <v>0</v>
      </c>
      <c r="Q76" s="94">
        <f t="shared" si="3"/>
        <v>98.864923793847922</v>
      </c>
      <c r="R76" s="93">
        <f t="shared" si="17"/>
        <v>106200</v>
      </c>
      <c r="S76" s="95"/>
    </row>
    <row r="77" spans="1:19" s="11" customFormat="1" x14ac:dyDescent="0.2">
      <c r="A77" s="120" t="s">
        <v>139</v>
      </c>
      <c r="B77" s="120" t="s">
        <v>140</v>
      </c>
      <c r="C77" s="15">
        <v>90549600</v>
      </c>
      <c r="D77" s="15">
        <v>0</v>
      </c>
      <c r="E77" s="15">
        <f t="shared" si="41"/>
        <v>90549600</v>
      </c>
      <c r="F77" s="93">
        <v>90215250</v>
      </c>
      <c r="G77" s="93">
        <v>0</v>
      </c>
      <c r="H77" s="93">
        <f t="shared" si="42"/>
        <v>90215250</v>
      </c>
      <c r="I77" s="93">
        <v>0</v>
      </c>
      <c r="J77" s="93">
        <v>0</v>
      </c>
      <c r="K77" s="93">
        <f t="shared" si="43"/>
        <v>0</v>
      </c>
      <c r="L77" s="93">
        <f t="shared" si="44"/>
        <v>90215250</v>
      </c>
      <c r="M77" s="93">
        <f t="shared" si="44"/>
        <v>0</v>
      </c>
      <c r="N77" s="93">
        <f t="shared" si="45"/>
        <v>90215250</v>
      </c>
      <c r="O77" s="94">
        <f t="shared" si="2"/>
        <v>99.630754857006536</v>
      </c>
      <c r="P77" s="94">
        <v>0</v>
      </c>
      <c r="Q77" s="94">
        <f t="shared" si="3"/>
        <v>99.630754857006536</v>
      </c>
      <c r="R77" s="93">
        <f t="shared" si="17"/>
        <v>334350</v>
      </c>
      <c r="S77" s="95"/>
    </row>
    <row r="78" spans="1:19" s="11" customFormat="1" x14ac:dyDescent="0.2">
      <c r="A78" s="120" t="s">
        <v>141</v>
      </c>
      <c r="B78" s="120" t="s">
        <v>142</v>
      </c>
      <c r="C78" s="15">
        <v>11297000</v>
      </c>
      <c r="D78" s="15">
        <v>0</v>
      </c>
      <c r="E78" s="15">
        <f t="shared" si="41"/>
        <v>11297000</v>
      </c>
      <c r="F78" s="93">
        <v>11000000</v>
      </c>
      <c r="G78" s="93">
        <v>0</v>
      </c>
      <c r="H78" s="93">
        <f t="shared" si="42"/>
        <v>11000000</v>
      </c>
      <c r="I78" s="93">
        <v>0</v>
      </c>
      <c r="J78" s="93">
        <v>0</v>
      </c>
      <c r="K78" s="93">
        <f t="shared" si="43"/>
        <v>0</v>
      </c>
      <c r="L78" s="93">
        <f t="shared" si="44"/>
        <v>11000000</v>
      </c>
      <c r="M78" s="93">
        <f t="shared" si="44"/>
        <v>0</v>
      </c>
      <c r="N78" s="93">
        <f t="shared" si="45"/>
        <v>11000000</v>
      </c>
      <c r="O78" s="94">
        <f t="shared" ref="O78:O141" si="46">L78/C78*100</f>
        <v>97.370983446932811</v>
      </c>
      <c r="P78" s="94">
        <v>0</v>
      </c>
      <c r="Q78" s="94">
        <f t="shared" ref="Q78:Q141" si="47">N78/E78*100</f>
        <v>97.370983446932811</v>
      </c>
      <c r="R78" s="93">
        <f t="shared" si="17"/>
        <v>297000</v>
      </c>
      <c r="S78" s="95"/>
    </row>
    <row r="79" spans="1:19" s="11" customFormat="1" x14ac:dyDescent="0.2">
      <c r="A79" s="120" t="s">
        <v>143</v>
      </c>
      <c r="B79" s="120" t="s">
        <v>144</v>
      </c>
      <c r="C79" s="15">
        <v>154089500</v>
      </c>
      <c r="D79" s="15">
        <v>0</v>
      </c>
      <c r="E79" s="15">
        <f t="shared" si="41"/>
        <v>154089500</v>
      </c>
      <c r="F79" s="93">
        <v>153168000</v>
      </c>
      <c r="G79" s="93">
        <v>0</v>
      </c>
      <c r="H79" s="93">
        <f t="shared" si="42"/>
        <v>153168000</v>
      </c>
      <c r="I79" s="93">
        <v>0</v>
      </c>
      <c r="J79" s="93">
        <v>0</v>
      </c>
      <c r="K79" s="93">
        <f t="shared" si="43"/>
        <v>0</v>
      </c>
      <c r="L79" s="93">
        <f t="shared" si="44"/>
        <v>153168000</v>
      </c>
      <c r="M79" s="93">
        <f t="shared" si="44"/>
        <v>0</v>
      </c>
      <c r="N79" s="93">
        <f t="shared" si="45"/>
        <v>153168000</v>
      </c>
      <c r="O79" s="94">
        <f t="shared" si="46"/>
        <v>99.401970932477553</v>
      </c>
      <c r="P79" s="94">
        <v>0</v>
      </c>
      <c r="Q79" s="94">
        <f t="shared" si="47"/>
        <v>99.401970932477553</v>
      </c>
      <c r="R79" s="93">
        <f t="shared" si="17"/>
        <v>921500</v>
      </c>
      <c r="S79" s="95"/>
    </row>
    <row r="80" spans="1:19" s="11" customFormat="1" x14ac:dyDescent="0.2">
      <c r="A80" s="120" t="s">
        <v>145</v>
      </c>
      <c r="B80" s="120" t="s">
        <v>146</v>
      </c>
      <c r="C80" s="15">
        <v>20788200</v>
      </c>
      <c r="D80" s="15">
        <v>0</v>
      </c>
      <c r="E80" s="15">
        <f t="shared" si="41"/>
        <v>20788200</v>
      </c>
      <c r="F80" s="96">
        <v>20025000</v>
      </c>
      <c r="G80" s="93">
        <v>0</v>
      </c>
      <c r="H80" s="93">
        <f t="shared" si="42"/>
        <v>20025000</v>
      </c>
      <c r="I80" s="93">
        <v>0</v>
      </c>
      <c r="J80" s="93">
        <v>0</v>
      </c>
      <c r="K80" s="93">
        <f t="shared" si="43"/>
        <v>0</v>
      </c>
      <c r="L80" s="93">
        <f t="shared" si="44"/>
        <v>20025000</v>
      </c>
      <c r="M80" s="93">
        <f t="shared" si="44"/>
        <v>0</v>
      </c>
      <c r="N80" s="93">
        <f>L80+M80</f>
        <v>20025000</v>
      </c>
      <c r="O80" s="94">
        <f t="shared" si="46"/>
        <v>96.328686466360722</v>
      </c>
      <c r="P80" s="94">
        <v>0</v>
      </c>
      <c r="Q80" s="94">
        <f t="shared" si="47"/>
        <v>96.328686466360722</v>
      </c>
      <c r="R80" s="93">
        <f t="shared" si="17"/>
        <v>763200</v>
      </c>
      <c r="S80" s="95"/>
    </row>
    <row r="81" spans="1:19" s="11" customFormat="1" x14ac:dyDescent="0.2">
      <c r="A81" s="120" t="s">
        <v>147</v>
      </c>
      <c r="B81" s="120" t="s">
        <v>148</v>
      </c>
      <c r="C81" s="15">
        <v>25695500</v>
      </c>
      <c r="D81" s="15">
        <v>0</v>
      </c>
      <c r="E81" s="15">
        <f t="shared" si="41"/>
        <v>25695500</v>
      </c>
      <c r="F81" s="96">
        <v>25450000</v>
      </c>
      <c r="G81" s="93">
        <v>0</v>
      </c>
      <c r="H81" s="93">
        <f t="shared" si="42"/>
        <v>25450000</v>
      </c>
      <c r="I81" s="93">
        <v>0</v>
      </c>
      <c r="J81" s="93">
        <v>0</v>
      </c>
      <c r="K81" s="93">
        <f t="shared" si="43"/>
        <v>0</v>
      </c>
      <c r="L81" s="93">
        <f t="shared" si="44"/>
        <v>25450000</v>
      </c>
      <c r="M81" s="93">
        <f t="shared" si="44"/>
        <v>0</v>
      </c>
      <c r="N81" s="93">
        <f t="shared" si="45"/>
        <v>25450000</v>
      </c>
      <c r="O81" s="94">
        <f t="shared" si="46"/>
        <v>99.044579790235645</v>
      </c>
      <c r="P81" s="94">
        <v>0</v>
      </c>
      <c r="Q81" s="94">
        <f t="shared" si="47"/>
        <v>99.044579790235645</v>
      </c>
      <c r="R81" s="93">
        <f t="shared" si="17"/>
        <v>245500</v>
      </c>
      <c r="S81" s="95"/>
    </row>
    <row r="82" spans="1:19" s="11" customFormat="1" x14ac:dyDescent="0.2">
      <c r="A82" s="120" t="s">
        <v>149</v>
      </c>
      <c r="B82" s="120" t="s">
        <v>150</v>
      </c>
      <c r="C82" s="15">
        <v>19623700</v>
      </c>
      <c r="D82" s="15">
        <v>0</v>
      </c>
      <c r="E82" s="15">
        <f t="shared" si="41"/>
        <v>19623700</v>
      </c>
      <c r="F82" s="96">
        <v>18950000</v>
      </c>
      <c r="G82" s="93">
        <v>0</v>
      </c>
      <c r="H82" s="93">
        <f t="shared" si="42"/>
        <v>18950000</v>
      </c>
      <c r="I82" s="93">
        <v>0</v>
      </c>
      <c r="J82" s="93">
        <v>0</v>
      </c>
      <c r="K82" s="93">
        <f t="shared" si="43"/>
        <v>0</v>
      </c>
      <c r="L82" s="93">
        <f t="shared" si="44"/>
        <v>18950000</v>
      </c>
      <c r="M82" s="93">
        <f t="shared" si="44"/>
        <v>0</v>
      </c>
      <c r="N82" s="93">
        <f t="shared" si="45"/>
        <v>18950000</v>
      </c>
      <c r="O82" s="94">
        <f t="shared" si="46"/>
        <v>96.566906342840539</v>
      </c>
      <c r="P82" s="94">
        <v>0</v>
      </c>
      <c r="Q82" s="94">
        <f t="shared" si="47"/>
        <v>96.566906342840539</v>
      </c>
      <c r="R82" s="93">
        <f t="shared" si="17"/>
        <v>673700</v>
      </c>
      <c r="S82" s="95"/>
    </row>
    <row r="83" spans="1:19" s="11" customFormat="1" x14ac:dyDescent="0.2">
      <c r="A83" s="120" t="s">
        <v>151</v>
      </c>
      <c r="B83" s="120" t="s">
        <v>152</v>
      </c>
      <c r="C83" s="15">
        <v>301778200</v>
      </c>
      <c r="D83" s="15">
        <v>0</v>
      </c>
      <c r="E83" s="15">
        <f t="shared" si="41"/>
        <v>301778200</v>
      </c>
      <c r="F83" s="96">
        <v>296700000</v>
      </c>
      <c r="G83" s="93">
        <v>0</v>
      </c>
      <c r="H83" s="93">
        <f t="shared" si="42"/>
        <v>296700000</v>
      </c>
      <c r="I83" s="93">
        <v>0</v>
      </c>
      <c r="J83" s="93">
        <v>0</v>
      </c>
      <c r="K83" s="93">
        <f t="shared" si="43"/>
        <v>0</v>
      </c>
      <c r="L83" s="93">
        <f t="shared" si="44"/>
        <v>296700000</v>
      </c>
      <c r="M83" s="93">
        <f t="shared" si="44"/>
        <v>0</v>
      </c>
      <c r="N83" s="93">
        <f t="shared" si="45"/>
        <v>296700000</v>
      </c>
      <c r="O83" s="94">
        <f t="shared" si="46"/>
        <v>98.317240940531832</v>
      </c>
      <c r="P83" s="94">
        <v>0</v>
      </c>
      <c r="Q83" s="94">
        <f t="shared" si="47"/>
        <v>98.317240940531832</v>
      </c>
      <c r="R83" s="93">
        <f t="shared" si="17"/>
        <v>5078200</v>
      </c>
      <c r="S83" s="95"/>
    </row>
    <row r="84" spans="1:19" s="11" customFormat="1" x14ac:dyDescent="0.2">
      <c r="A84" s="120" t="s">
        <v>153</v>
      </c>
      <c r="B84" s="120" t="s">
        <v>154</v>
      </c>
      <c r="C84" s="15">
        <v>33334000</v>
      </c>
      <c r="D84" s="15">
        <v>0</v>
      </c>
      <c r="E84" s="15">
        <f t="shared" si="41"/>
        <v>33334000</v>
      </c>
      <c r="F84" s="96">
        <v>29800000</v>
      </c>
      <c r="G84" s="93">
        <v>0</v>
      </c>
      <c r="H84" s="93">
        <f t="shared" si="42"/>
        <v>29800000</v>
      </c>
      <c r="I84" s="93">
        <v>0</v>
      </c>
      <c r="J84" s="93">
        <v>0</v>
      </c>
      <c r="K84" s="93">
        <f t="shared" si="43"/>
        <v>0</v>
      </c>
      <c r="L84" s="93">
        <f t="shared" si="44"/>
        <v>29800000</v>
      </c>
      <c r="M84" s="93">
        <f t="shared" si="44"/>
        <v>0</v>
      </c>
      <c r="N84" s="93">
        <f t="shared" si="45"/>
        <v>29800000</v>
      </c>
      <c r="O84" s="94">
        <f t="shared" si="46"/>
        <v>89.398212035759286</v>
      </c>
      <c r="P84" s="94">
        <v>0</v>
      </c>
      <c r="Q84" s="94">
        <f t="shared" si="47"/>
        <v>89.398212035759286</v>
      </c>
      <c r="R84" s="93">
        <f t="shared" si="17"/>
        <v>3534000</v>
      </c>
      <c r="S84" s="95"/>
    </row>
    <row r="85" spans="1:19" s="11" customFormat="1" x14ac:dyDescent="0.2">
      <c r="A85" s="120" t="s">
        <v>155</v>
      </c>
      <c r="B85" s="120" t="s">
        <v>156</v>
      </c>
      <c r="C85" s="15">
        <v>22468600</v>
      </c>
      <c r="D85" s="15">
        <v>0</v>
      </c>
      <c r="E85" s="15">
        <f t="shared" si="41"/>
        <v>22468600</v>
      </c>
      <c r="F85" s="96">
        <v>17550000</v>
      </c>
      <c r="G85" s="93">
        <v>0</v>
      </c>
      <c r="H85" s="93">
        <f t="shared" si="42"/>
        <v>17550000</v>
      </c>
      <c r="I85" s="93">
        <v>0</v>
      </c>
      <c r="J85" s="93">
        <v>0</v>
      </c>
      <c r="K85" s="93">
        <f t="shared" si="43"/>
        <v>0</v>
      </c>
      <c r="L85" s="93">
        <f t="shared" si="44"/>
        <v>17550000</v>
      </c>
      <c r="M85" s="93">
        <f t="shared" si="44"/>
        <v>0</v>
      </c>
      <c r="N85" s="93">
        <f t="shared" si="45"/>
        <v>17550000</v>
      </c>
      <c r="O85" s="94">
        <f t="shared" si="46"/>
        <v>78.109005456503738</v>
      </c>
      <c r="P85" s="94">
        <v>0</v>
      </c>
      <c r="Q85" s="94">
        <f t="shared" si="47"/>
        <v>78.109005456503738</v>
      </c>
      <c r="R85" s="93">
        <f t="shared" si="17"/>
        <v>4918600</v>
      </c>
      <c r="S85" s="95"/>
    </row>
    <row r="86" spans="1:19" s="23" customFormat="1" ht="26.25" customHeight="1" x14ac:dyDescent="0.2">
      <c r="A86" s="83" t="s">
        <v>157</v>
      </c>
      <c r="B86" s="114" t="s">
        <v>158</v>
      </c>
      <c r="C86" s="115">
        <f>C87+C89+C95+C97</f>
        <v>3572693200</v>
      </c>
      <c r="D86" s="115">
        <f>D87+D89+D95+D97</f>
        <v>0</v>
      </c>
      <c r="E86" s="115">
        <f>E87+E89+E95+E97</f>
        <v>3572693200</v>
      </c>
      <c r="F86" s="115">
        <f t="shared" ref="F86:N86" si="48">F87+F89+F95+F97</f>
        <v>2221920585</v>
      </c>
      <c r="G86" s="115">
        <f t="shared" si="48"/>
        <v>0</v>
      </c>
      <c r="H86" s="115">
        <f t="shared" si="48"/>
        <v>2221920585</v>
      </c>
      <c r="I86" s="115">
        <f t="shared" si="48"/>
        <v>13820351</v>
      </c>
      <c r="J86" s="115">
        <f t="shared" si="48"/>
        <v>0</v>
      </c>
      <c r="K86" s="115">
        <f t="shared" si="48"/>
        <v>13820351</v>
      </c>
      <c r="L86" s="115">
        <f t="shared" si="48"/>
        <v>2235740936</v>
      </c>
      <c r="M86" s="115">
        <f t="shared" si="48"/>
        <v>0</v>
      </c>
      <c r="N86" s="115">
        <f t="shared" si="48"/>
        <v>2235740936</v>
      </c>
      <c r="O86" s="116">
        <f t="shared" si="46"/>
        <v>62.578587380522912</v>
      </c>
      <c r="P86" s="116">
        <v>0</v>
      </c>
      <c r="Q86" s="116">
        <f t="shared" si="47"/>
        <v>62.578587380522912</v>
      </c>
      <c r="R86" s="115">
        <f t="shared" si="17"/>
        <v>1336952264</v>
      </c>
      <c r="S86" s="122"/>
    </row>
    <row r="87" spans="1:19" s="22" customFormat="1" x14ac:dyDescent="0.2">
      <c r="A87" s="118" t="s">
        <v>159</v>
      </c>
      <c r="B87" s="118" t="s">
        <v>160</v>
      </c>
      <c r="C87" s="111">
        <f>C88</f>
        <v>31210000</v>
      </c>
      <c r="D87" s="111">
        <f>D88</f>
        <v>0</v>
      </c>
      <c r="E87" s="111">
        <f>E88</f>
        <v>31210000</v>
      </c>
      <c r="F87" s="111">
        <f t="shared" ref="F87:N87" si="49">F88</f>
        <v>15000000</v>
      </c>
      <c r="G87" s="111">
        <f t="shared" si="49"/>
        <v>0</v>
      </c>
      <c r="H87" s="111">
        <f t="shared" si="49"/>
        <v>15000000</v>
      </c>
      <c r="I87" s="111">
        <f t="shared" si="49"/>
        <v>0</v>
      </c>
      <c r="J87" s="111">
        <f t="shared" si="49"/>
        <v>0</v>
      </c>
      <c r="K87" s="111">
        <f t="shared" si="49"/>
        <v>0</v>
      </c>
      <c r="L87" s="111">
        <f t="shared" si="49"/>
        <v>15000000</v>
      </c>
      <c r="M87" s="111">
        <f t="shared" si="49"/>
        <v>0</v>
      </c>
      <c r="N87" s="111">
        <f t="shared" si="49"/>
        <v>15000000</v>
      </c>
      <c r="O87" s="112">
        <f t="shared" si="46"/>
        <v>48.061518743992309</v>
      </c>
      <c r="P87" s="112">
        <v>0</v>
      </c>
      <c r="Q87" s="112">
        <f t="shared" si="47"/>
        <v>48.061518743992309</v>
      </c>
      <c r="R87" s="111">
        <f t="shared" si="17"/>
        <v>16210000</v>
      </c>
      <c r="S87" s="121"/>
    </row>
    <row r="88" spans="1:19" s="11" customFormat="1" x14ac:dyDescent="0.2">
      <c r="A88" s="120" t="s">
        <v>161</v>
      </c>
      <c r="B88" s="120" t="s">
        <v>162</v>
      </c>
      <c r="C88" s="15">
        <v>31210000</v>
      </c>
      <c r="D88" s="15">
        <v>0</v>
      </c>
      <c r="E88" s="15">
        <f>C88+D88</f>
        <v>31210000</v>
      </c>
      <c r="F88" s="93">
        <v>15000000</v>
      </c>
      <c r="G88" s="93">
        <v>0</v>
      </c>
      <c r="H88" s="93">
        <f>F88+G88</f>
        <v>15000000</v>
      </c>
      <c r="I88" s="93">
        <v>0</v>
      </c>
      <c r="J88" s="93">
        <v>0</v>
      </c>
      <c r="K88" s="93">
        <f>I88+J88</f>
        <v>0</v>
      </c>
      <c r="L88" s="93">
        <f>F88+I88</f>
        <v>15000000</v>
      </c>
      <c r="M88" s="93">
        <f>G88+J88</f>
        <v>0</v>
      </c>
      <c r="N88" s="93">
        <f>L88+M88</f>
        <v>15000000</v>
      </c>
      <c r="O88" s="94">
        <f t="shared" si="46"/>
        <v>48.061518743992309</v>
      </c>
      <c r="P88" s="94">
        <v>0</v>
      </c>
      <c r="Q88" s="94">
        <f t="shared" si="47"/>
        <v>48.061518743992309</v>
      </c>
      <c r="R88" s="93">
        <f t="shared" si="17"/>
        <v>16210000</v>
      </c>
      <c r="S88" s="95"/>
    </row>
    <row r="89" spans="1:19" s="22" customFormat="1" x14ac:dyDescent="0.2">
      <c r="A89" s="118" t="s">
        <v>163</v>
      </c>
      <c r="B89" s="118" t="s">
        <v>164</v>
      </c>
      <c r="C89" s="123">
        <f>SUM(C90:C94)</f>
        <v>519730000</v>
      </c>
      <c r="D89" s="123">
        <f>SUM(D90:D94)</f>
        <v>0</v>
      </c>
      <c r="E89" s="123">
        <f>SUM(E90:E94)</f>
        <v>519730000</v>
      </c>
      <c r="F89" s="123">
        <f t="shared" ref="F89:N89" si="50">SUM(F90:F94)</f>
        <v>219233865</v>
      </c>
      <c r="G89" s="123">
        <f t="shared" si="50"/>
        <v>0</v>
      </c>
      <c r="H89" s="123">
        <f t="shared" si="50"/>
        <v>219233865</v>
      </c>
      <c r="I89" s="123">
        <f t="shared" si="50"/>
        <v>13820351</v>
      </c>
      <c r="J89" s="123">
        <f t="shared" si="50"/>
        <v>0</v>
      </c>
      <c r="K89" s="123">
        <f t="shared" si="50"/>
        <v>13820351</v>
      </c>
      <c r="L89" s="123">
        <f t="shared" si="50"/>
        <v>233054216</v>
      </c>
      <c r="M89" s="123">
        <f t="shared" si="50"/>
        <v>0</v>
      </c>
      <c r="N89" s="123">
        <f t="shared" si="50"/>
        <v>233054216</v>
      </c>
      <c r="O89" s="124">
        <f t="shared" si="46"/>
        <v>44.841401496931098</v>
      </c>
      <c r="P89" s="124">
        <v>0</v>
      </c>
      <c r="Q89" s="124">
        <f t="shared" si="47"/>
        <v>44.841401496931098</v>
      </c>
      <c r="R89" s="123">
        <f t="shared" si="17"/>
        <v>286675784</v>
      </c>
      <c r="S89" s="121"/>
    </row>
    <row r="90" spans="1:19" s="11" customFormat="1" x14ac:dyDescent="0.2">
      <c r="A90" s="120" t="s">
        <v>165</v>
      </c>
      <c r="B90" s="120" t="s">
        <v>166</v>
      </c>
      <c r="C90" s="15">
        <v>2500000</v>
      </c>
      <c r="D90" s="15">
        <v>0</v>
      </c>
      <c r="E90" s="15">
        <f>C90+D90</f>
        <v>2500000</v>
      </c>
      <c r="F90" s="96">
        <v>0</v>
      </c>
      <c r="G90" s="93">
        <v>0</v>
      </c>
      <c r="H90" s="93">
        <f>F90+G90</f>
        <v>0</v>
      </c>
      <c r="I90" s="93">
        <v>0</v>
      </c>
      <c r="J90" s="93">
        <v>0</v>
      </c>
      <c r="K90" s="93">
        <f>I90+J90</f>
        <v>0</v>
      </c>
      <c r="L90" s="93">
        <f t="shared" ref="L90:M94" si="51">F90+I90</f>
        <v>0</v>
      </c>
      <c r="M90" s="93">
        <f t="shared" si="51"/>
        <v>0</v>
      </c>
      <c r="N90" s="93">
        <f>L90+M90</f>
        <v>0</v>
      </c>
      <c r="O90" s="94">
        <f t="shared" si="46"/>
        <v>0</v>
      </c>
      <c r="P90" s="94">
        <v>0</v>
      </c>
      <c r="Q90" s="94">
        <f t="shared" si="47"/>
        <v>0</v>
      </c>
      <c r="R90" s="93">
        <f t="shared" si="17"/>
        <v>2500000</v>
      </c>
      <c r="S90" s="95"/>
    </row>
    <row r="91" spans="1:19" s="11" customFormat="1" x14ac:dyDescent="0.2">
      <c r="A91" s="120" t="s">
        <v>167</v>
      </c>
      <c r="B91" s="120" t="s">
        <v>168</v>
      </c>
      <c r="C91" s="15">
        <v>1872000</v>
      </c>
      <c r="D91" s="15">
        <v>0</v>
      </c>
      <c r="E91" s="15">
        <f>C91+D91</f>
        <v>1872000</v>
      </c>
      <c r="F91" s="96">
        <v>308980</v>
      </c>
      <c r="G91" s="93">
        <v>0</v>
      </c>
      <c r="H91" s="93">
        <f>F91+G91</f>
        <v>308980</v>
      </c>
      <c r="I91" s="93">
        <v>0</v>
      </c>
      <c r="J91" s="93">
        <v>0</v>
      </c>
      <c r="K91" s="93">
        <f>I91+J91</f>
        <v>0</v>
      </c>
      <c r="L91" s="93">
        <f t="shared" si="51"/>
        <v>308980</v>
      </c>
      <c r="M91" s="93">
        <f t="shared" si="51"/>
        <v>0</v>
      </c>
      <c r="N91" s="93">
        <f>L91+M91</f>
        <v>308980</v>
      </c>
      <c r="O91" s="94">
        <f t="shared" si="46"/>
        <v>16.505341880341881</v>
      </c>
      <c r="P91" s="94">
        <v>0</v>
      </c>
      <c r="Q91" s="94">
        <f t="shared" si="47"/>
        <v>16.505341880341881</v>
      </c>
      <c r="R91" s="93">
        <f t="shared" si="17"/>
        <v>1563020</v>
      </c>
      <c r="S91" s="95"/>
    </row>
    <row r="92" spans="1:19" s="11" customFormat="1" x14ac:dyDescent="0.2">
      <c r="A92" s="120" t="s">
        <v>169</v>
      </c>
      <c r="B92" s="120" t="s">
        <v>170</v>
      </c>
      <c r="C92" s="15">
        <v>33660000</v>
      </c>
      <c r="D92" s="15">
        <v>0</v>
      </c>
      <c r="E92" s="15">
        <f>C92+D92</f>
        <v>33660000</v>
      </c>
      <c r="F92" s="38">
        <v>22721881</v>
      </c>
      <c r="G92" s="93">
        <v>0</v>
      </c>
      <c r="H92" s="93">
        <f>F92+G92</f>
        <v>22721881</v>
      </c>
      <c r="I92" s="93">
        <v>0</v>
      </c>
      <c r="J92" s="93">
        <v>0</v>
      </c>
      <c r="K92" s="93">
        <f>I92+J92</f>
        <v>0</v>
      </c>
      <c r="L92" s="93">
        <f t="shared" si="51"/>
        <v>22721881</v>
      </c>
      <c r="M92" s="93">
        <f t="shared" si="51"/>
        <v>0</v>
      </c>
      <c r="N92" s="93">
        <f>L92+M92</f>
        <v>22721881</v>
      </c>
      <c r="O92" s="94">
        <f t="shared" si="46"/>
        <v>67.50410279263221</v>
      </c>
      <c r="P92" s="94">
        <v>0</v>
      </c>
      <c r="Q92" s="94">
        <f t="shared" si="47"/>
        <v>67.50410279263221</v>
      </c>
      <c r="R92" s="93">
        <f t="shared" si="17"/>
        <v>10938119</v>
      </c>
      <c r="S92" s="95"/>
    </row>
    <row r="93" spans="1:19" s="11" customFormat="1" x14ac:dyDescent="0.2">
      <c r="A93" s="120" t="s">
        <v>171</v>
      </c>
      <c r="B93" s="120" t="s">
        <v>172</v>
      </c>
      <c r="C93" s="15">
        <v>163224000</v>
      </c>
      <c r="D93" s="15">
        <v>0</v>
      </c>
      <c r="E93" s="15">
        <f>C93+D93</f>
        <v>163224000</v>
      </c>
      <c r="F93" s="38">
        <v>86321363</v>
      </c>
      <c r="G93" s="93">
        <v>0</v>
      </c>
      <c r="H93" s="93">
        <f>F93+G93</f>
        <v>86321363</v>
      </c>
      <c r="I93" s="93">
        <v>13393001</v>
      </c>
      <c r="J93" s="93">
        <v>0</v>
      </c>
      <c r="K93" s="93">
        <f>I93+J93</f>
        <v>13393001</v>
      </c>
      <c r="L93" s="93">
        <f t="shared" si="51"/>
        <v>99714364</v>
      </c>
      <c r="M93" s="93">
        <f t="shared" si="51"/>
        <v>0</v>
      </c>
      <c r="N93" s="93">
        <f>L93+M93</f>
        <v>99714364</v>
      </c>
      <c r="O93" s="94">
        <f t="shared" si="46"/>
        <v>61.090503847473407</v>
      </c>
      <c r="P93" s="94">
        <v>0</v>
      </c>
      <c r="Q93" s="94">
        <f t="shared" si="47"/>
        <v>61.090503847473407</v>
      </c>
      <c r="R93" s="93">
        <f t="shared" si="17"/>
        <v>63509636</v>
      </c>
      <c r="S93" s="95"/>
    </row>
    <row r="94" spans="1:19" s="11" customFormat="1" x14ac:dyDescent="0.2">
      <c r="A94" s="120" t="s">
        <v>173</v>
      </c>
      <c r="B94" s="120" t="s">
        <v>174</v>
      </c>
      <c r="C94" s="15">
        <v>318474000</v>
      </c>
      <c r="D94" s="15">
        <v>0</v>
      </c>
      <c r="E94" s="15">
        <f>C94+D94</f>
        <v>318474000</v>
      </c>
      <c r="F94" s="38">
        <v>109881641</v>
      </c>
      <c r="G94" s="93">
        <v>0</v>
      </c>
      <c r="H94" s="93">
        <f>F94+G94</f>
        <v>109881641</v>
      </c>
      <c r="I94" s="93">
        <v>427350</v>
      </c>
      <c r="J94" s="93">
        <v>0</v>
      </c>
      <c r="K94" s="93">
        <f>I94+J94</f>
        <v>427350</v>
      </c>
      <c r="L94" s="93">
        <f t="shared" si="51"/>
        <v>110308991</v>
      </c>
      <c r="M94" s="93">
        <f t="shared" si="51"/>
        <v>0</v>
      </c>
      <c r="N94" s="93">
        <f>L94+M94</f>
        <v>110308991</v>
      </c>
      <c r="O94" s="94">
        <f t="shared" si="46"/>
        <v>34.636733610907008</v>
      </c>
      <c r="P94" s="94">
        <v>0</v>
      </c>
      <c r="Q94" s="94">
        <f t="shared" si="47"/>
        <v>34.636733610907008</v>
      </c>
      <c r="R94" s="93">
        <f t="shared" si="17"/>
        <v>208165009</v>
      </c>
      <c r="S94" s="95"/>
    </row>
    <row r="95" spans="1:19" s="22" customFormat="1" x14ac:dyDescent="0.2">
      <c r="A95" s="118" t="s">
        <v>175</v>
      </c>
      <c r="B95" s="118" t="s">
        <v>176</v>
      </c>
      <c r="C95" s="111">
        <f t="shared" ref="C95:N95" si="52">SUM(C96:C96)</f>
        <v>421440000</v>
      </c>
      <c r="D95" s="111">
        <f t="shared" si="52"/>
        <v>0</v>
      </c>
      <c r="E95" s="111">
        <f t="shared" si="52"/>
        <v>421440000</v>
      </c>
      <c r="F95" s="111">
        <f t="shared" si="52"/>
        <v>208620000</v>
      </c>
      <c r="G95" s="111">
        <f t="shared" si="52"/>
        <v>0</v>
      </c>
      <c r="H95" s="111">
        <f t="shared" si="52"/>
        <v>208620000</v>
      </c>
      <c r="I95" s="111">
        <f t="shared" si="52"/>
        <v>0</v>
      </c>
      <c r="J95" s="111">
        <f t="shared" si="52"/>
        <v>0</v>
      </c>
      <c r="K95" s="111">
        <f t="shared" si="52"/>
        <v>0</v>
      </c>
      <c r="L95" s="111">
        <f t="shared" si="52"/>
        <v>208620000</v>
      </c>
      <c r="M95" s="111">
        <f t="shared" si="52"/>
        <v>0</v>
      </c>
      <c r="N95" s="111">
        <f t="shared" si="52"/>
        <v>208620000</v>
      </c>
      <c r="O95" s="112">
        <f t="shared" si="46"/>
        <v>49.501708428246019</v>
      </c>
      <c r="P95" s="112">
        <v>0</v>
      </c>
      <c r="Q95" s="112">
        <f t="shared" si="47"/>
        <v>49.501708428246019</v>
      </c>
      <c r="R95" s="111">
        <f t="shared" si="17"/>
        <v>212820000</v>
      </c>
      <c r="S95" s="121"/>
    </row>
    <row r="96" spans="1:19" s="11" customFormat="1" x14ac:dyDescent="0.2">
      <c r="A96" s="29" t="s">
        <v>177</v>
      </c>
      <c r="B96" s="30" t="s">
        <v>178</v>
      </c>
      <c r="C96" s="15">
        <v>421440000</v>
      </c>
      <c r="D96" s="15">
        <v>0</v>
      </c>
      <c r="E96" s="15">
        <f>C96+D96</f>
        <v>421440000</v>
      </c>
      <c r="F96" s="93">
        <v>208620000</v>
      </c>
      <c r="G96" s="93">
        <v>0</v>
      </c>
      <c r="H96" s="93">
        <f>F96+G96</f>
        <v>208620000</v>
      </c>
      <c r="I96" s="93">
        <v>0</v>
      </c>
      <c r="J96" s="93">
        <v>0</v>
      </c>
      <c r="K96" s="93">
        <f>I96+J96</f>
        <v>0</v>
      </c>
      <c r="L96" s="93">
        <f>F96+I96</f>
        <v>208620000</v>
      </c>
      <c r="M96" s="93">
        <f>G96+J96</f>
        <v>0</v>
      </c>
      <c r="N96" s="93">
        <f>L96+M96</f>
        <v>208620000</v>
      </c>
      <c r="O96" s="94">
        <f t="shared" si="46"/>
        <v>49.501708428246019</v>
      </c>
      <c r="P96" s="94">
        <v>0</v>
      </c>
      <c r="Q96" s="94">
        <f t="shared" si="47"/>
        <v>49.501708428246019</v>
      </c>
      <c r="R96" s="93">
        <f t="shared" si="17"/>
        <v>212820000</v>
      </c>
      <c r="S96" s="95"/>
    </row>
    <row r="97" spans="1:19" s="22" customFormat="1" x14ac:dyDescent="0.2">
      <c r="A97" s="118" t="s">
        <v>179</v>
      </c>
      <c r="B97" s="118" t="s">
        <v>180</v>
      </c>
      <c r="C97" s="125">
        <f>SUM(C98:C100)</f>
        <v>2600313200</v>
      </c>
      <c r="D97" s="125">
        <f>SUM(D98:D100)</f>
        <v>0</v>
      </c>
      <c r="E97" s="125">
        <f>SUM(E98:E100)</f>
        <v>2600313200</v>
      </c>
      <c r="F97" s="125">
        <f t="shared" ref="F97:N97" si="53">SUM(F98:F100)</f>
        <v>1779066720</v>
      </c>
      <c r="G97" s="125">
        <f t="shared" si="53"/>
        <v>0</v>
      </c>
      <c r="H97" s="125">
        <f t="shared" si="53"/>
        <v>1779066720</v>
      </c>
      <c r="I97" s="125">
        <f t="shared" si="53"/>
        <v>0</v>
      </c>
      <c r="J97" s="125">
        <f t="shared" si="53"/>
        <v>0</v>
      </c>
      <c r="K97" s="125">
        <f t="shared" si="53"/>
        <v>0</v>
      </c>
      <c r="L97" s="125">
        <f t="shared" si="53"/>
        <v>1779066720</v>
      </c>
      <c r="M97" s="125">
        <f t="shared" si="53"/>
        <v>0</v>
      </c>
      <c r="N97" s="125">
        <f t="shared" si="53"/>
        <v>1779066720</v>
      </c>
      <c r="O97" s="126">
        <f t="shared" si="46"/>
        <v>68.417401411491511</v>
      </c>
      <c r="P97" s="126">
        <v>0</v>
      </c>
      <c r="Q97" s="126">
        <f t="shared" si="47"/>
        <v>68.417401411491511</v>
      </c>
      <c r="R97" s="125">
        <f t="shared" si="17"/>
        <v>821246480</v>
      </c>
      <c r="S97" s="121"/>
    </row>
    <row r="98" spans="1:19" s="11" customFormat="1" x14ac:dyDescent="0.2">
      <c r="A98" s="29" t="s">
        <v>181</v>
      </c>
      <c r="B98" s="30" t="s">
        <v>182</v>
      </c>
      <c r="C98" s="15">
        <v>2375750000</v>
      </c>
      <c r="D98" s="15">
        <v>0</v>
      </c>
      <c r="E98" s="15">
        <f>C98+D98</f>
        <v>2375750000</v>
      </c>
      <c r="F98" s="93">
        <v>1633500000</v>
      </c>
      <c r="G98" s="93">
        <v>0</v>
      </c>
      <c r="H98" s="93">
        <f>F98+G98</f>
        <v>1633500000</v>
      </c>
      <c r="I98" s="93">
        <v>0</v>
      </c>
      <c r="J98" s="93">
        <v>0</v>
      </c>
      <c r="K98" s="93">
        <f>I98+J98</f>
        <v>0</v>
      </c>
      <c r="L98" s="93">
        <f t="shared" ref="L98:M100" si="54">F98+I98</f>
        <v>1633500000</v>
      </c>
      <c r="M98" s="93">
        <f t="shared" si="54"/>
        <v>0</v>
      </c>
      <c r="N98" s="93">
        <f>L98+M98</f>
        <v>1633500000</v>
      </c>
      <c r="O98" s="94">
        <f t="shared" si="46"/>
        <v>68.757234557508156</v>
      </c>
      <c r="P98" s="94">
        <v>0</v>
      </c>
      <c r="Q98" s="94">
        <f t="shared" si="47"/>
        <v>68.757234557508156</v>
      </c>
      <c r="R98" s="93">
        <f t="shared" ref="R98:R161" si="55">E98-N98</f>
        <v>742250000</v>
      </c>
      <c r="S98" s="72"/>
    </row>
    <row r="99" spans="1:19" s="11" customFormat="1" x14ac:dyDescent="0.2">
      <c r="A99" s="29" t="s">
        <v>183</v>
      </c>
      <c r="B99" s="30" t="s">
        <v>184</v>
      </c>
      <c r="C99" s="15">
        <v>87720000</v>
      </c>
      <c r="D99" s="15">
        <v>0</v>
      </c>
      <c r="E99" s="15">
        <f>C99+D99</f>
        <v>87720000</v>
      </c>
      <c r="F99" s="93">
        <v>56862000</v>
      </c>
      <c r="G99" s="93">
        <v>0</v>
      </c>
      <c r="H99" s="93">
        <f>F99+G99</f>
        <v>56862000</v>
      </c>
      <c r="I99" s="93">
        <v>0</v>
      </c>
      <c r="J99" s="93">
        <v>0</v>
      </c>
      <c r="K99" s="93">
        <f>I99+J99</f>
        <v>0</v>
      </c>
      <c r="L99" s="93">
        <f t="shared" si="54"/>
        <v>56862000</v>
      </c>
      <c r="M99" s="93">
        <f t="shared" si="54"/>
        <v>0</v>
      </c>
      <c r="N99" s="93">
        <f>L99+M99</f>
        <v>56862000</v>
      </c>
      <c r="O99" s="94">
        <f t="shared" si="46"/>
        <v>64.822161422708618</v>
      </c>
      <c r="P99" s="94">
        <v>0</v>
      </c>
      <c r="Q99" s="94">
        <f t="shared" si="47"/>
        <v>64.822161422708618</v>
      </c>
      <c r="R99" s="93">
        <f t="shared" si="55"/>
        <v>30858000</v>
      </c>
      <c r="S99" s="95"/>
    </row>
    <row r="100" spans="1:19" s="11" customFormat="1" x14ac:dyDescent="0.2">
      <c r="A100" s="29" t="s">
        <v>185</v>
      </c>
      <c r="B100" s="30" t="s">
        <v>186</v>
      </c>
      <c r="C100" s="15">
        <v>136843200</v>
      </c>
      <c r="D100" s="15">
        <v>0</v>
      </c>
      <c r="E100" s="15">
        <f>C100+D100</f>
        <v>136843200</v>
      </c>
      <c r="F100" s="93">
        <v>88704720</v>
      </c>
      <c r="G100" s="93">
        <v>0</v>
      </c>
      <c r="H100" s="93">
        <f>F100+G100</f>
        <v>88704720</v>
      </c>
      <c r="I100" s="93">
        <v>0</v>
      </c>
      <c r="J100" s="93">
        <v>0</v>
      </c>
      <c r="K100" s="93">
        <f>I100+J100</f>
        <v>0</v>
      </c>
      <c r="L100" s="93">
        <f t="shared" si="54"/>
        <v>88704720</v>
      </c>
      <c r="M100" s="93">
        <f t="shared" si="54"/>
        <v>0</v>
      </c>
      <c r="N100" s="93">
        <f>L100+M100</f>
        <v>88704720</v>
      </c>
      <c r="O100" s="94">
        <f t="shared" si="46"/>
        <v>64.822161422708618</v>
      </c>
      <c r="P100" s="94">
        <v>0</v>
      </c>
      <c r="Q100" s="94">
        <f t="shared" si="47"/>
        <v>64.822161422708618</v>
      </c>
      <c r="R100" s="93">
        <f t="shared" si="55"/>
        <v>48138480</v>
      </c>
      <c r="S100" s="95"/>
    </row>
    <row r="101" spans="1:19" s="23" customFormat="1" ht="26.25" customHeight="1" x14ac:dyDescent="0.2">
      <c r="A101" s="83" t="s">
        <v>187</v>
      </c>
      <c r="B101" s="114" t="s">
        <v>188</v>
      </c>
      <c r="C101" s="127">
        <f>C102+C106+C112</f>
        <v>1377285400</v>
      </c>
      <c r="D101" s="127">
        <f>D102+D106+D112</f>
        <v>0</v>
      </c>
      <c r="E101" s="127">
        <f>E102+E106+E112</f>
        <v>1377285400</v>
      </c>
      <c r="F101" s="127">
        <f t="shared" ref="F101:N101" si="56">F102+F106+F112</f>
        <v>383546289</v>
      </c>
      <c r="G101" s="127">
        <f t="shared" si="56"/>
        <v>0</v>
      </c>
      <c r="H101" s="127">
        <f t="shared" si="56"/>
        <v>383546289</v>
      </c>
      <c r="I101" s="127">
        <f t="shared" si="56"/>
        <v>95509540</v>
      </c>
      <c r="J101" s="127">
        <f t="shared" si="56"/>
        <v>0</v>
      </c>
      <c r="K101" s="127">
        <f t="shared" si="56"/>
        <v>95509540</v>
      </c>
      <c r="L101" s="127">
        <f t="shared" si="56"/>
        <v>479055829</v>
      </c>
      <c r="M101" s="127">
        <f t="shared" si="56"/>
        <v>0</v>
      </c>
      <c r="N101" s="127">
        <f t="shared" si="56"/>
        <v>479055829</v>
      </c>
      <c r="O101" s="128">
        <f t="shared" si="46"/>
        <v>34.782611432605037</v>
      </c>
      <c r="P101" s="128">
        <v>0</v>
      </c>
      <c r="Q101" s="128">
        <f t="shared" si="47"/>
        <v>34.782611432605037</v>
      </c>
      <c r="R101" s="127">
        <f t="shared" si="55"/>
        <v>898229571</v>
      </c>
      <c r="S101" s="122"/>
    </row>
    <row r="102" spans="1:19" s="22" customFormat="1" ht="33" x14ac:dyDescent="0.2">
      <c r="A102" s="118" t="s">
        <v>189</v>
      </c>
      <c r="B102" s="118" t="s">
        <v>190</v>
      </c>
      <c r="C102" s="111">
        <f>SUM(C103:C105)</f>
        <v>309266600</v>
      </c>
      <c r="D102" s="111">
        <f>SUM(D103:D105)</f>
        <v>0</v>
      </c>
      <c r="E102" s="111">
        <f>SUM(E103:E105)</f>
        <v>309266600</v>
      </c>
      <c r="F102" s="111">
        <f t="shared" ref="F102:N102" si="57">SUM(F103:F105)</f>
        <v>135037429</v>
      </c>
      <c r="G102" s="111">
        <f t="shared" si="57"/>
        <v>0</v>
      </c>
      <c r="H102" s="111">
        <f t="shared" si="57"/>
        <v>135037429</v>
      </c>
      <c r="I102" s="111">
        <f t="shared" si="57"/>
        <v>12571450</v>
      </c>
      <c r="J102" s="111">
        <f t="shared" si="57"/>
        <v>0</v>
      </c>
      <c r="K102" s="111">
        <f t="shared" si="57"/>
        <v>12571450</v>
      </c>
      <c r="L102" s="111">
        <f t="shared" si="57"/>
        <v>147608879</v>
      </c>
      <c r="M102" s="111">
        <f t="shared" si="57"/>
        <v>0</v>
      </c>
      <c r="N102" s="111">
        <f t="shared" si="57"/>
        <v>147608879</v>
      </c>
      <c r="O102" s="112">
        <f t="shared" si="46"/>
        <v>47.728684248476881</v>
      </c>
      <c r="P102" s="112">
        <v>0</v>
      </c>
      <c r="Q102" s="112">
        <f t="shared" si="47"/>
        <v>47.728684248476881</v>
      </c>
      <c r="R102" s="111">
        <f t="shared" si="55"/>
        <v>161657721</v>
      </c>
      <c r="S102" s="121"/>
    </row>
    <row r="103" spans="1:19" s="11" customFormat="1" x14ac:dyDescent="0.2">
      <c r="A103" s="29" t="s">
        <v>191</v>
      </c>
      <c r="B103" s="30" t="s">
        <v>192</v>
      </c>
      <c r="C103" s="15">
        <v>113097600</v>
      </c>
      <c r="D103" s="15">
        <v>0</v>
      </c>
      <c r="E103" s="15">
        <f>C103+D103</f>
        <v>113097600</v>
      </c>
      <c r="F103" s="38">
        <v>46541800</v>
      </c>
      <c r="G103" s="93">
        <v>0</v>
      </c>
      <c r="H103" s="93">
        <f>F103+G103</f>
        <v>46541800</v>
      </c>
      <c r="I103" s="38">
        <v>0</v>
      </c>
      <c r="J103" s="93">
        <v>0</v>
      </c>
      <c r="K103" s="93">
        <f>I103+J103</f>
        <v>0</v>
      </c>
      <c r="L103" s="93">
        <f t="shared" ref="L103:M105" si="58">F103+I103</f>
        <v>46541800</v>
      </c>
      <c r="M103" s="93">
        <f t="shared" si="58"/>
        <v>0</v>
      </c>
      <c r="N103" s="93">
        <f>L103+M103</f>
        <v>46541800</v>
      </c>
      <c r="O103" s="94">
        <f t="shared" si="46"/>
        <v>41.151890048948871</v>
      </c>
      <c r="P103" s="94">
        <v>0</v>
      </c>
      <c r="Q103" s="94">
        <f t="shared" si="47"/>
        <v>41.151890048948871</v>
      </c>
      <c r="R103" s="93">
        <f t="shared" si="55"/>
        <v>66555800</v>
      </c>
      <c r="S103" s="95"/>
    </row>
    <row r="104" spans="1:19" s="11" customFormat="1" x14ac:dyDescent="0.2">
      <c r="A104" s="29" t="s">
        <v>193</v>
      </c>
      <c r="B104" s="30" t="s">
        <v>194</v>
      </c>
      <c r="C104" s="15">
        <v>27359000</v>
      </c>
      <c r="D104" s="15">
        <v>0</v>
      </c>
      <c r="E104" s="15">
        <f>C104+D104</f>
        <v>27359000</v>
      </c>
      <c r="F104" s="38">
        <v>9321844</v>
      </c>
      <c r="G104" s="93">
        <v>0</v>
      </c>
      <c r="H104" s="93">
        <f>F104+G104</f>
        <v>9321844</v>
      </c>
      <c r="I104" s="38">
        <v>0</v>
      </c>
      <c r="J104" s="93">
        <v>0</v>
      </c>
      <c r="K104" s="93">
        <f>I104+J104</f>
        <v>0</v>
      </c>
      <c r="L104" s="93">
        <f t="shared" si="58"/>
        <v>9321844</v>
      </c>
      <c r="M104" s="93">
        <f t="shared" si="58"/>
        <v>0</v>
      </c>
      <c r="N104" s="93">
        <f>L104+M104</f>
        <v>9321844</v>
      </c>
      <c r="O104" s="94">
        <f t="shared" si="46"/>
        <v>34.07231258452429</v>
      </c>
      <c r="P104" s="94">
        <v>0</v>
      </c>
      <c r="Q104" s="94">
        <f t="shared" si="47"/>
        <v>34.07231258452429</v>
      </c>
      <c r="R104" s="93">
        <f t="shared" si="55"/>
        <v>18037156</v>
      </c>
      <c r="S104" s="95"/>
    </row>
    <row r="105" spans="1:19" s="11" customFormat="1" ht="33" x14ac:dyDescent="0.2">
      <c r="A105" s="29" t="s">
        <v>195</v>
      </c>
      <c r="B105" s="30" t="s">
        <v>196</v>
      </c>
      <c r="C105" s="15">
        <v>168810000</v>
      </c>
      <c r="D105" s="15">
        <v>0</v>
      </c>
      <c r="E105" s="15">
        <f>C105+D105</f>
        <v>168810000</v>
      </c>
      <c r="F105" s="38">
        <v>79173785</v>
      </c>
      <c r="G105" s="93">
        <v>0</v>
      </c>
      <c r="H105" s="93">
        <f>F105+G105</f>
        <v>79173785</v>
      </c>
      <c r="I105" s="38">
        <v>12571450</v>
      </c>
      <c r="J105" s="93">
        <v>0</v>
      </c>
      <c r="K105" s="93">
        <f>I105+J105</f>
        <v>12571450</v>
      </c>
      <c r="L105" s="93">
        <f t="shared" si="58"/>
        <v>91745235</v>
      </c>
      <c r="M105" s="93">
        <f t="shared" si="58"/>
        <v>0</v>
      </c>
      <c r="N105" s="93">
        <f>L105+M105</f>
        <v>91745235</v>
      </c>
      <c r="O105" s="94">
        <f t="shared" si="46"/>
        <v>54.348222854096321</v>
      </c>
      <c r="P105" s="94">
        <v>0</v>
      </c>
      <c r="Q105" s="94">
        <f t="shared" si="47"/>
        <v>54.348222854096321</v>
      </c>
      <c r="R105" s="93">
        <f t="shared" si="55"/>
        <v>77064765</v>
      </c>
      <c r="S105" s="95"/>
    </row>
    <row r="106" spans="1:19" s="22" customFormat="1" x14ac:dyDescent="0.2">
      <c r="A106" s="118" t="s">
        <v>197</v>
      </c>
      <c r="B106" s="118" t="s">
        <v>198</v>
      </c>
      <c r="C106" s="125">
        <f>SUM(C107:C111)</f>
        <v>912818800</v>
      </c>
      <c r="D106" s="125">
        <f>SUM(D107:D111)</f>
        <v>0</v>
      </c>
      <c r="E106" s="125">
        <f>SUM(E107:E111)</f>
        <v>912818800</v>
      </c>
      <c r="F106" s="125">
        <f t="shared" ref="F106:N106" si="59">SUM(F107:F111)</f>
        <v>225064560</v>
      </c>
      <c r="G106" s="125">
        <f t="shared" si="59"/>
        <v>0</v>
      </c>
      <c r="H106" s="125">
        <f t="shared" si="59"/>
        <v>225064560</v>
      </c>
      <c r="I106" s="125">
        <f t="shared" si="59"/>
        <v>73669590</v>
      </c>
      <c r="J106" s="125">
        <f t="shared" si="59"/>
        <v>0</v>
      </c>
      <c r="K106" s="125">
        <f t="shared" si="59"/>
        <v>73669590</v>
      </c>
      <c r="L106" s="125">
        <f t="shared" si="59"/>
        <v>298734150</v>
      </c>
      <c r="M106" s="125">
        <f t="shared" si="59"/>
        <v>0</v>
      </c>
      <c r="N106" s="125">
        <f t="shared" si="59"/>
        <v>298734150</v>
      </c>
      <c r="O106" s="126">
        <f t="shared" si="46"/>
        <v>32.726555368929738</v>
      </c>
      <c r="P106" s="126">
        <v>0</v>
      </c>
      <c r="Q106" s="126">
        <f t="shared" si="47"/>
        <v>32.726555368929738</v>
      </c>
      <c r="R106" s="125">
        <f t="shared" si="55"/>
        <v>614084650</v>
      </c>
      <c r="S106" s="121"/>
    </row>
    <row r="107" spans="1:19" s="11" customFormat="1" x14ac:dyDescent="0.2">
      <c r="A107" s="120" t="s">
        <v>199</v>
      </c>
      <c r="B107" s="120" t="s">
        <v>200</v>
      </c>
      <c r="C107" s="15">
        <v>42000000</v>
      </c>
      <c r="D107" s="15">
        <v>0</v>
      </c>
      <c r="E107" s="15">
        <f>C107+D107</f>
        <v>42000000</v>
      </c>
      <c r="F107" s="96">
        <v>0</v>
      </c>
      <c r="G107" s="93">
        <v>0</v>
      </c>
      <c r="H107" s="93">
        <f>F107+G107</f>
        <v>0</v>
      </c>
      <c r="I107" s="93">
        <v>0</v>
      </c>
      <c r="J107" s="93">
        <v>0</v>
      </c>
      <c r="K107" s="93">
        <f>I107+J107</f>
        <v>0</v>
      </c>
      <c r="L107" s="93">
        <f t="shared" ref="L107:M111" si="60">F107+I107</f>
        <v>0</v>
      </c>
      <c r="M107" s="93">
        <f t="shared" si="60"/>
        <v>0</v>
      </c>
      <c r="N107" s="93">
        <f>L107+M107</f>
        <v>0</v>
      </c>
      <c r="O107" s="94">
        <f t="shared" si="46"/>
        <v>0</v>
      </c>
      <c r="P107" s="94">
        <v>0</v>
      </c>
      <c r="Q107" s="94">
        <f t="shared" si="47"/>
        <v>0</v>
      </c>
      <c r="R107" s="93">
        <f t="shared" si="55"/>
        <v>42000000</v>
      </c>
      <c r="S107" s="95"/>
    </row>
    <row r="108" spans="1:19" s="11" customFormat="1" ht="33" x14ac:dyDescent="0.2">
      <c r="A108" s="120" t="s">
        <v>201</v>
      </c>
      <c r="B108" s="120" t="s">
        <v>202</v>
      </c>
      <c r="C108" s="15">
        <v>452072800</v>
      </c>
      <c r="D108" s="15">
        <v>0</v>
      </c>
      <c r="E108" s="15">
        <f>C108+D108</f>
        <v>452072800</v>
      </c>
      <c r="F108" s="93">
        <v>72064560</v>
      </c>
      <c r="G108" s="93">
        <v>0</v>
      </c>
      <c r="H108" s="93">
        <f>F108+G108</f>
        <v>72064560</v>
      </c>
      <c r="I108" s="93">
        <f>29719140+43950450</f>
        <v>73669590</v>
      </c>
      <c r="J108" s="93">
        <v>0</v>
      </c>
      <c r="K108" s="93">
        <f>I108+J108</f>
        <v>73669590</v>
      </c>
      <c r="L108" s="93">
        <f t="shared" si="60"/>
        <v>145734150</v>
      </c>
      <c r="M108" s="93">
        <f t="shared" si="60"/>
        <v>0</v>
      </c>
      <c r="N108" s="93">
        <f>L108+M108</f>
        <v>145734150</v>
      </c>
      <c r="O108" s="94">
        <f t="shared" si="46"/>
        <v>32.236876449987697</v>
      </c>
      <c r="P108" s="94">
        <v>0</v>
      </c>
      <c r="Q108" s="94">
        <f t="shared" si="47"/>
        <v>32.236876449987697</v>
      </c>
      <c r="R108" s="93">
        <f t="shared" si="55"/>
        <v>306338650</v>
      </c>
      <c r="S108" s="95"/>
    </row>
    <row r="109" spans="1:19" s="11" customFormat="1" x14ac:dyDescent="0.2">
      <c r="A109" s="120" t="s">
        <v>139</v>
      </c>
      <c r="B109" s="120" t="s">
        <v>140</v>
      </c>
      <c r="C109" s="15">
        <v>153300000</v>
      </c>
      <c r="D109" s="15">
        <v>0</v>
      </c>
      <c r="E109" s="15">
        <f>C109+D109</f>
        <v>153300000</v>
      </c>
      <c r="F109" s="96">
        <v>153000000</v>
      </c>
      <c r="G109" s="93">
        <v>0</v>
      </c>
      <c r="H109" s="93">
        <f>F109+G109</f>
        <v>153000000</v>
      </c>
      <c r="I109" s="93">
        <v>0</v>
      </c>
      <c r="J109" s="93">
        <v>0</v>
      </c>
      <c r="K109" s="93">
        <f>I109+J109</f>
        <v>0</v>
      </c>
      <c r="L109" s="93">
        <f t="shared" si="60"/>
        <v>153000000</v>
      </c>
      <c r="M109" s="93">
        <f t="shared" si="60"/>
        <v>0</v>
      </c>
      <c r="N109" s="93">
        <f>L109+M109</f>
        <v>153000000</v>
      </c>
      <c r="O109" s="94">
        <f t="shared" si="46"/>
        <v>99.80430528375733</v>
      </c>
      <c r="P109" s="94">
        <v>0</v>
      </c>
      <c r="Q109" s="94">
        <f t="shared" si="47"/>
        <v>99.80430528375733</v>
      </c>
      <c r="R109" s="93">
        <f t="shared" si="55"/>
        <v>300000</v>
      </c>
      <c r="S109" s="95"/>
    </row>
    <row r="110" spans="1:19" s="11" customFormat="1" x14ac:dyDescent="0.2">
      <c r="A110" s="120" t="s">
        <v>203</v>
      </c>
      <c r="B110" s="120" t="s">
        <v>204</v>
      </c>
      <c r="C110" s="15">
        <v>68535000</v>
      </c>
      <c r="D110" s="15">
        <v>0</v>
      </c>
      <c r="E110" s="15">
        <f>C110+D110</f>
        <v>68535000</v>
      </c>
      <c r="F110" s="96">
        <v>0</v>
      </c>
      <c r="G110" s="93">
        <v>0</v>
      </c>
      <c r="H110" s="93">
        <f>F110+G110</f>
        <v>0</v>
      </c>
      <c r="I110" s="93">
        <v>0</v>
      </c>
      <c r="J110" s="93">
        <v>0</v>
      </c>
      <c r="K110" s="93">
        <f>I110+J110</f>
        <v>0</v>
      </c>
      <c r="L110" s="93">
        <f t="shared" si="60"/>
        <v>0</v>
      </c>
      <c r="M110" s="93">
        <f t="shared" si="60"/>
        <v>0</v>
      </c>
      <c r="N110" s="93">
        <f>L110+M110</f>
        <v>0</v>
      </c>
      <c r="O110" s="94">
        <f t="shared" si="46"/>
        <v>0</v>
      </c>
      <c r="P110" s="94">
        <v>0</v>
      </c>
      <c r="Q110" s="94">
        <f t="shared" si="47"/>
        <v>0</v>
      </c>
      <c r="R110" s="93">
        <f t="shared" si="55"/>
        <v>68535000</v>
      </c>
      <c r="S110" s="95"/>
    </row>
    <row r="111" spans="1:19" s="11" customFormat="1" x14ac:dyDescent="0.2">
      <c r="A111" s="120" t="s">
        <v>205</v>
      </c>
      <c r="B111" s="120" t="s">
        <v>206</v>
      </c>
      <c r="C111" s="15">
        <v>196911000</v>
      </c>
      <c r="D111" s="15">
        <v>0</v>
      </c>
      <c r="E111" s="15">
        <f>C111+D111</f>
        <v>196911000</v>
      </c>
      <c r="F111" s="96">
        <v>0</v>
      </c>
      <c r="G111" s="93">
        <v>0</v>
      </c>
      <c r="H111" s="93">
        <f>F111+G111</f>
        <v>0</v>
      </c>
      <c r="I111" s="93">
        <v>0</v>
      </c>
      <c r="J111" s="93">
        <v>0</v>
      </c>
      <c r="K111" s="93">
        <f>I111+J111</f>
        <v>0</v>
      </c>
      <c r="L111" s="93">
        <f t="shared" si="60"/>
        <v>0</v>
      </c>
      <c r="M111" s="93">
        <f t="shared" si="60"/>
        <v>0</v>
      </c>
      <c r="N111" s="93">
        <f>L111+M111</f>
        <v>0</v>
      </c>
      <c r="O111" s="94">
        <f t="shared" si="46"/>
        <v>0</v>
      </c>
      <c r="P111" s="94">
        <v>0</v>
      </c>
      <c r="Q111" s="94">
        <f t="shared" si="47"/>
        <v>0</v>
      </c>
      <c r="R111" s="93">
        <f t="shared" si="55"/>
        <v>196911000</v>
      </c>
      <c r="S111" s="95"/>
    </row>
    <row r="112" spans="1:19" s="22" customFormat="1" x14ac:dyDescent="0.2">
      <c r="A112" s="118" t="s">
        <v>207</v>
      </c>
      <c r="B112" s="118" t="s">
        <v>208</v>
      </c>
      <c r="C112" s="125">
        <f>SUM(C113:C116)</f>
        <v>155200000</v>
      </c>
      <c r="D112" s="125">
        <f>SUM(D113:D116)</f>
        <v>0</v>
      </c>
      <c r="E112" s="125">
        <f>SUM(E113:E116)</f>
        <v>155200000</v>
      </c>
      <c r="F112" s="125">
        <f t="shared" ref="F112:N112" si="61">SUM(F113:F116)</f>
        <v>23444300</v>
      </c>
      <c r="G112" s="125">
        <f t="shared" si="61"/>
        <v>0</v>
      </c>
      <c r="H112" s="125">
        <f t="shared" si="61"/>
        <v>23444300</v>
      </c>
      <c r="I112" s="125">
        <f t="shared" si="61"/>
        <v>9268500</v>
      </c>
      <c r="J112" s="125">
        <f t="shared" si="61"/>
        <v>0</v>
      </c>
      <c r="K112" s="125">
        <f t="shared" si="61"/>
        <v>9268500</v>
      </c>
      <c r="L112" s="125">
        <f t="shared" si="61"/>
        <v>32712800</v>
      </c>
      <c r="M112" s="125">
        <f t="shared" si="61"/>
        <v>0</v>
      </c>
      <c r="N112" s="125">
        <f t="shared" si="61"/>
        <v>32712800</v>
      </c>
      <c r="O112" s="126">
        <f t="shared" si="46"/>
        <v>21.077835051546394</v>
      </c>
      <c r="P112" s="126">
        <v>0</v>
      </c>
      <c r="Q112" s="126">
        <f t="shared" si="47"/>
        <v>21.077835051546394</v>
      </c>
      <c r="R112" s="125">
        <f t="shared" si="55"/>
        <v>122487200</v>
      </c>
      <c r="S112" s="121"/>
    </row>
    <row r="113" spans="1:19" s="11" customFormat="1" x14ac:dyDescent="0.2">
      <c r="A113" s="120" t="s">
        <v>209</v>
      </c>
      <c r="B113" s="120" t="s">
        <v>210</v>
      </c>
      <c r="C113" s="15">
        <v>10780000</v>
      </c>
      <c r="D113" s="15">
        <v>0</v>
      </c>
      <c r="E113" s="15">
        <f>C113+D113</f>
        <v>10780000</v>
      </c>
      <c r="F113" s="96">
        <v>0</v>
      </c>
      <c r="G113" s="93">
        <v>0</v>
      </c>
      <c r="H113" s="93">
        <f>F113+G113</f>
        <v>0</v>
      </c>
      <c r="I113" s="93">
        <v>0</v>
      </c>
      <c r="J113" s="93">
        <v>0</v>
      </c>
      <c r="K113" s="93">
        <f>I113+J113</f>
        <v>0</v>
      </c>
      <c r="L113" s="93">
        <f t="shared" ref="L113:M116" si="62">F113+I113</f>
        <v>0</v>
      </c>
      <c r="M113" s="93">
        <f t="shared" si="62"/>
        <v>0</v>
      </c>
      <c r="N113" s="93">
        <f>L113+M113</f>
        <v>0</v>
      </c>
      <c r="O113" s="94">
        <f t="shared" si="46"/>
        <v>0</v>
      </c>
      <c r="P113" s="94">
        <v>0</v>
      </c>
      <c r="Q113" s="94">
        <f t="shared" si="47"/>
        <v>0</v>
      </c>
      <c r="R113" s="93">
        <f t="shared" si="55"/>
        <v>10780000</v>
      </c>
      <c r="S113" s="95"/>
    </row>
    <row r="114" spans="1:19" s="11" customFormat="1" ht="33" x14ac:dyDescent="0.2">
      <c r="A114" s="120" t="s">
        <v>211</v>
      </c>
      <c r="B114" s="120" t="s">
        <v>212</v>
      </c>
      <c r="C114" s="15">
        <v>36600000</v>
      </c>
      <c r="D114" s="15">
        <v>0</v>
      </c>
      <c r="E114" s="15">
        <f>C114+D114</f>
        <v>36600000</v>
      </c>
      <c r="F114" s="93">
        <v>8080800</v>
      </c>
      <c r="G114" s="93">
        <v>0</v>
      </c>
      <c r="H114" s="93">
        <f>F114+G114</f>
        <v>8080800</v>
      </c>
      <c r="I114" s="93">
        <v>9268500</v>
      </c>
      <c r="J114" s="93">
        <v>0</v>
      </c>
      <c r="K114" s="93">
        <f>I114+J114</f>
        <v>9268500</v>
      </c>
      <c r="L114" s="93">
        <f t="shared" si="62"/>
        <v>17349300</v>
      </c>
      <c r="M114" s="93">
        <f t="shared" si="62"/>
        <v>0</v>
      </c>
      <c r="N114" s="93">
        <f>L114+M114</f>
        <v>17349300</v>
      </c>
      <c r="O114" s="94">
        <f t="shared" si="46"/>
        <v>47.402459016393443</v>
      </c>
      <c r="P114" s="94">
        <v>0</v>
      </c>
      <c r="Q114" s="94">
        <f t="shared" si="47"/>
        <v>47.402459016393443</v>
      </c>
      <c r="R114" s="93">
        <f t="shared" si="55"/>
        <v>19250700</v>
      </c>
      <c r="S114" s="95"/>
    </row>
    <row r="115" spans="1:19" s="11" customFormat="1" x14ac:dyDescent="0.2">
      <c r="A115" s="120" t="s">
        <v>213</v>
      </c>
      <c r="B115" s="120" t="s">
        <v>214</v>
      </c>
      <c r="C115" s="15">
        <v>78840000</v>
      </c>
      <c r="D115" s="15">
        <v>0</v>
      </c>
      <c r="E115" s="15">
        <f>C115+D115</f>
        <v>78840000</v>
      </c>
      <c r="F115" s="38">
        <v>8990500</v>
      </c>
      <c r="G115" s="93">
        <v>0</v>
      </c>
      <c r="H115" s="93">
        <f>F115+G115</f>
        <v>8990500</v>
      </c>
      <c r="I115" s="38">
        <v>0</v>
      </c>
      <c r="J115" s="93">
        <v>0</v>
      </c>
      <c r="K115" s="93">
        <f>I115+J115</f>
        <v>0</v>
      </c>
      <c r="L115" s="93">
        <f t="shared" si="62"/>
        <v>8990500</v>
      </c>
      <c r="M115" s="93">
        <f t="shared" si="62"/>
        <v>0</v>
      </c>
      <c r="N115" s="93">
        <f>L115+M115</f>
        <v>8990500</v>
      </c>
      <c r="O115" s="94">
        <f t="shared" si="46"/>
        <v>11.40347539320142</v>
      </c>
      <c r="P115" s="94">
        <v>0</v>
      </c>
      <c r="Q115" s="94">
        <f t="shared" si="47"/>
        <v>11.40347539320142</v>
      </c>
      <c r="R115" s="93">
        <f t="shared" si="55"/>
        <v>69849500</v>
      </c>
      <c r="S115" s="95"/>
    </row>
    <row r="116" spans="1:19" s="11" customFormat="1" x14ac:dyDescent="0.2">
      <c r="A116" s="120" t="s">
        <v>215</v>
      </c>
      <c r="B116" s="120" t="s">
        <v>216</v>
      </c>
      <c r="C116" s="15">
        <v>28980000</v>
      </c>
      <c r="D116" s="15">
        <v>0</v>
      </c>
      <c r="E116" s="15">
        <f>C116+D116</f>
        <v>28980000</v>
      </c>
      <c r="F116" s="96">
        <v>6373000</v>
      </c>
      <c r="G116" s="93">
        <v>0</v>
      </c>
      <c r="H116" s="93">
        <f>F116+G116</f>
        <v>6373000</v>
      </c>
      <c r="I116" s="93">
        <v>0</v>
      </c>
      <c r="J116" s="93">
        <v>0</v>
      </c>
      <c r="K116" s="93">
        <f>I116+J116</f>
        <v>0</v>
      </c>
      <c r="L116" s="93">
        <f t="shared" si="62"/>
        <v>6373000</v>
      </c>
      <c r="M116" s="93">
        <f t="shared" si="62"/>
        <v>0</v>
      </c>
      <c r="N116" s="93">
        <f>L116+M116</f>
        <v>6373000</v>
      </c>
      <c r="O116" s="94">
        <f t="shared" si="46"/>
        <v>21.991028295376122</v>
      </c>
      <c r="P116" s="94">
        <v>0</v>
      </c>
      <c r="Q116" s="94">
        <f t="shared" si="47"/>
        <v>21.991028295376122</v>
      </c>
      <c r="R116" s="93">
        <f t="shared" si="55"/>
        <v>22607000</v>
      </c>
      <c r="S116" s="95"/>
    </row>
    <row r="117" spans="1:19" s="24" customFormat="1" ht="18" x14ac:dyDescent="0.2">
      <c r="A117" s="106"/>
      <c r="B117" s="107" t="s">
        <v>217</v>
      </c>
      <c r="C117" s="108">
        <f>C118</f>
        <v>1227243300</v>
      </c>
      <c r="D117" s="108">
        <f>D118</f>
        <v>291188300</v>
      </c>
      <c r="E117" s="108">
        <f>E118</f>
        <v>1518431600</v>
      </c>
      <c r="F117" s="108">
        <f t="shared" ref="F117:N117" si="63">F118</f>
        <v>799364757</v>
      </c>
      <c r="G117" s="108">
        <f t="shared" si="63"/>
        <v>9772483</v>
      </c>
      <c r="H117" s="108">
        <f t="shared" si="63"/>
        <v>809137240</v>
      </c>
      <c r="I117" s="108">
        <f t="shared" si="63"/>
        <v>71806701</v>
      </c>
      <c r="J117" s="108">
        <f t="shared" si="63"/>
        <v>29961120</v>
      </c>
      <c r="K117" s="108">
        <f t="shared" si="63"/>
        <v>101767821</v>
      </c>
      <c r="L117" s="108">
        <f t="shared" si="63"/>
        <v>871171458</v>
      </c>
      <c r="M117" s="108">
        <f t="shared" si="63"/>
        <v>39733603</v>
      </c>
      <c r="N117" s="108">
        <f t="shared" si="63"/>
        <v>910905061</v>
      </c>
      <c r="O117" s="109">
        <f t="shared" si="46"/>
        <v>70.986043109789236</v>
      </c>
      <c r="P117" s="109">
        <f t="shared" ref="P117:P135" si="64">M117/D117*100</f>
        <v>13.645329499845976</v>
      </c>
      <c r="Q117" s="109">
        <f t="shared" si="47"/>
        <v>59.989864607664913</v>
      </c>
      <c r="R117" s="108">
        <f t="shared" si="55"/>
        <v>607526539</v>
      </c>
      <c r="S117" s="129"/>
    </row>
    <row r="118" spans="1:19" s="14" customFormat="1" ht="21" customHeight="1" x14ac:dyDescent="0.2">
      <c r="A118" s="83" t="s">
        <v>218</v>
      </c>
      <c r="B118" s="130" t="s">
        <v>219</v>
      </c>
      <c r="C118" s="85">
        <f>C119+C126</f>
        <v>1227243300</v>
      </c>
      <c r="D118" s="85">
        <f>D119+D126</f>
        <v>291188300</v>
      </c>
      <c r="E118" s="85">
        <f>E119+E126</f>
        <v>1518431600</v>
      </c>
      <c r="F118" s="85">
        <f t="shared" ref="F118:N118" si="65">F119+F126</f>
        <v>799364757</v>
      </c>
      <c r="G118" s="85">
        <f t="shared" si="65"/>
        <v>9772483</v>
      </c>
      <c r="H118" s="85">
        <f t="shared" si="65"/>
        <v>809137240</v>
      </c>
      <c r="I118" s="85">
        <f t="shared" si="65"/>
        <v>71806701</v>
      </c>
      <c r="J118" s="85">
        <f t="shared" si="65"/>
        <v>29961120</v>
      </c>
      <c r="K118" s="85">
        <f t="shared" si="65"/>
        <v>101767821</v>
      </c>
      <c r="L118" s="85">
        <f t="shared" si="65"/>
        <v>871171458</v>
      </c>
      <c r="M118" s="85">
        <f t="shared" si="65"/>
        <v>39733603</v>
      </c>
      <c r="N118" s="85">
        <f t="shared" si="65"/>
        <v>910905061</v>
      </c>
      <c r="O118" s="86">
        <f t="shared" si="46"/>
        <v>70.986043109789236</v>
      </c>
      <c r="P118" s="86">
        <f t="shared" si="64"/>
        <v>13.645329499845976</v>
      </c>
      <c r="Q118" s="86">
        <f t="shared" si="47"/>
        <v>59.989864607664913</v>
      </c>
      <c r="R118" s="85">
        <f t="shared" si="55"/>
        <v>607526539</v>
      </c>
      <c r="S118" s="131"/>
    </row>
    <row r="119" spans="1:19" s="16" customFormat="1" x14ac:dyDescent="0.2">
      <c r="A119" s="118" t="s">
        <v>220</v>
      </c>
      <c r="B119" s="118" t="s">
        <v>221</v>
      </c>
      <c r="C119" s="111">
        <f>SUM(C120:C125)</f>
        <v>626939900</v>
      </c>
      <c r="D119" s="111">
        <f>SUM(D120:D125)</f>
        <v>0</v>
      </c>
      <c r="E119" s="111">
        <f>SUM(E120:E125)</f>
        <v>626939900</v>
      </c>
      <c r="F119" s="111">
        <f t="shared" ref="F119:N119" si="66">SUM(F120:F125)</f>
        <v>420912212</v>
      </c>
      <c r="G119" s="111">
        <f t="shared" si="66"/>
        <v>0</v>
      </c>
      <c r="H119" s="111">
        <f t="shared" si="66"/>
        <v>420912212</v>
      </c>
      <c r="I119" s="111">
        <f t="shared" si="66"/>
        <v>21420000</v>
      </c>
      <c r="J119" s="111">
        <f t="shared" si="66"/>
        <v>0</v>
      </c>
      <c r="K119" s="111">
        <f t="shared" si="66"/>
        <v>21420000</v>
      </c>
      <c r="L119" s="111">
        <f t="shared" si="66"/>
        <v>442332212</v>
      </c>
      <c r="M119" s="111">
        <f t="shared" si="66"/>
        <v>0</v>
      </c>
      <c r="N119" s="111">
        <f t="shared" si="66"/>
        <v>442332212</v>
      </c>
      <c r="O119" s="112">
        <f t="shared" si="46"/>
        <v>70.554165080257292</v>
      </c>
      <c r="P119" s="112">
        <v>0</v>
      </c>
      <c r="Q119" s="112">
        <f t="shared" si="47"/>
        <v>70.554165080257292</v>
      </c>
      <c r="R119" s="111">
        <f t="shared" si="55"/>
        <v>184607688</v>
      </c>
      <c r="S119" s="132"/>
    </row>
    <row r="120" spans="1:19" s="19" customFormat="1" x14ac:dyDescent="0.2">
      <c r="A120" s="120" t="s">
        <v>114</v>
      </c>
      <c r="B120" s="120" t="s">
        <v>93</v>
      </c>
      <c r="C120" s="21">
        <v>24323900</v>
      </c>
      <c r="D120" s="15">
        <v>0</v>
      </c>
      <c r="E120" s="15">
        <f t="shared" ref="E120:E125" si="67">C120+D120</f>
        <v>24323900</v>
      </c>
      <c r="F120" s="93">
        <v>9323200</v>
      </c>
      <c r="G120" s="93">
        <v>0</v>
      </c>
      <c r="H120" s="93">
        <f t="shared" ref="H120:H125" si="68">F120+G120</f>
        <v>9323200</v>
      </c>
      <c r="I120" s="93">
        <v>0</v>
      </c>
      <c r="J120" s="93">
        <v>0</v>
      </c>
      <c r="K120" s="93">
        <f t="shared" ref="K120:K125" si="69">I120+J120</f>
        <v>0</v>
      </c>
      <c r="L120" s="93">
        <f t="shared" ref="L120:M125" si="70">F120+I120</f>
        <v>9323200</v>
      </c>
      <c r="M120" s="93">
        <f t="shared" si="70"/>
        <v>0</v>
      </c>
      <c r="N120" s="93">
        <f t="shared" ref="N120:N125" si="71">L120+M120</f>
        <v>9323200</v>
      </c>
      <c r="O120" s="94">
        <f t="shared" si="46"/>
        <v>38.329379745846673</v>
      </c>
      <c r="P120" s="94">
        <v>0</v>
      </c>
      <c r="Q120" s="94">
        <f t="shared" si="47"/>
        <v>38.329379745846673</v>
      </c>
      <c r="R120" s="93">
        <f t="shared" si="55"/>
        <v>15000700</v>
      </c>
      <c r="S120" s="39"/>
    </row>
    <row r="121" spans="1:19" s="19" customFormat="1" x14ac:dyDescent="0.2">
      <c r="A121" s="120" t="s">
        <v>222</v>
      </c>
      <c r="B121" s="120" t="s">
        <v>95</v>
      </c>
      <c r="C121" s="21">
        <v>3206000</v>
      </c>
      <c r="D121" s="15">
        <v>0</v>
      </c>
      <c r="E121" s="15">
        <f t="shared" si="67"/>
        <v>3206000</v>
      </c>
      <c r="F121" s="93">
        <v>2404500</v>
      </c>
      <c r="G121" s="93">
        <v>0</v>
      </c>
      <c r="H121" s="93">
        <f t="shared" si="68"/>
        <v>2404500</v>
      </c>
      <c r="I121" s="93">
        <v>0</v>
      </c>
      <c r="J121" s="93">
        <v>0</v>
      </c>
      <c r="K121" s="93">
        <v>0</v>
      </c>
      <c r="L121" s="93">
        <f t="shared" si="70"/>
        <v>2404500</v>
      </c>
      <c r="M121" s="93">
        <f t="shared" si="70"/>
        <v>0</v>
      </c>
      <c r="N121" s="93">
        <f t="shared" si="71"/>
        <v>2404500</v>
      </c>
      <c r="O121" s="94">
        <f t="shared" si="46"/>
        <v>75</v>
      </c>
      <c r="P121" s="94">
        <v>0</v>
      </c>
      <c r="Q121" s="94">
        <f t="shared" si="47"/>
        <v>75</v>
      </c>
      <c r="R121" s="93">
        <f t="shared" si="55"/>
        <v>801500</v>
      </c>
      <c r="S121" s="39"/>
    </row>
    <row r="122" spans="1:19" s="11" customFormat="1" x14ac:dyDescent="0.2">
      <c r="A122" s="120" t="s">
        <v>223</v>
      </c>
      <c r="B122" s="120" t="s">
        <v>99</v>
      </c>
      <c r="C122" s="21">
        <v>30900000</v>
      </c>
      <c r="D122" s="15">
        <v>0</v>
      </c>
      <c r="E122" s="15">
        <f t="shared" si="67"/>
        <v>30900000</v>
      </c>
      <c r="F122" s="93">
        <v>30858000</v>
      </c>
      <c r="G122" s="93">
        <v>0</v>
      </c>
      <c r="H122" s="93">
        <f t="shared" si="68"/>
        <v>30858000</v>
      </c>
      <c r="I122" s="93">
        <v>0</v>
      </c>
      <c r="J122" s="93">
        <v>0</v>
      </c>
      <c r="K122" s="93">
        <f t="shared" si="69"/>
        <v>0</v>
      </c>
      <c r="L122" s="93">
        <f t="shared" si="70"/>
        <v>30858000</v>
      </c>
      <c r="M122" s="93">
        <f t="shared" si="70"/>
        <v>0</v>
      </c>
      <c r="N122" s="93">
        <f t="shared" si="71"/>
        <v>30858000</v>
      </c>
      <c r="O122" s="94">
        <f t="shared" si="46"/>
        <v>99.864077669902912</v>
      </c>
      <c r="P122" s="94">
        <v>0</v>
      </c>
      <c r="Q122" s="94">
        <f t="shared" si="47"/>
        <v>99.864077669902912</v>
      </c>
      <c r="R122" s="93">
        <f t="shared" si="55"/>
        <v>42000</v>
      </c>
      <c r="S122" s="95"/>
    </row>
    <row r="123" spans="1:19" s="11" customFormat="1" x14ac:dyDescent="0.2">
      <c r="A123" s="120" t="s">
        <v>109</v>
      </c>
      <c r="B123" s="120" t="s">
        <v>110</v>
      </c>
      <c r="C123" s="21">
        <v>179810000</v>
      </c>
      <c r="D123" s="15">
        <v>0</v>
      </c>
      <c r="E123" s="15">
        <f t="shared" si="67"/>
        <v>179810000</v>
      </c>
      <c r="F123" s="93">
        <v>134930000</v>
      </c>
      <c r="G123" s="93">
        <v>0</v>
      </c>
      <c r="H123" s="93">
        <f t="shared" si="68"/>
        <v>134930000</v>
      </c>
      <c r="I123" s="93">
        <v>0</v>
      </c>
      <c r="J123" s="93">
        <v>0</v>
      </c>
      <c r="K123" s="93">
        <f t="shared" si="69"/>
        <v>0</v>
      </c>
      <c r="L123" s="93">
        <f t="shared" si="70"/>
        <v>134930000</v>
      </c>
      <c r="M123" s="93">
        <f t="shared" si="70"/>
        <v>0</v>
      </c>
      <c r="N123" s="93">
        <f t="shared" si="71"/>
        <v>134930000</v>
      </c>
      <c r="O123" s="94">
        <f t="shared" si="46"/>
        <v>75.040320338134705</v>
      </c>
      <c r="P123" s="94">
        <v>0</v>
      </c>
      <c r="Q123" s="94">
        <f t="shared" si="47"/>
        <v>75.040320338134705</v>
      </c>
      <c r="R123" s="93">
        <f t="shared" si="55"/>
        <v>44880000</v>
      </c>
      <c r="S123" s="95"/>
    </row>
    <row r="124" spans="1:19" s="11" customFormat="1" x14ac:dyDescent="0.2">
      <c r="A124" s="120" t="s">
        <v>121</v>
      </c>
      <c r="B124" s="120" t="s">
        <v>122</v>
      </c>
      <c r="C124" s="21">
        <v>35300000</v>
      </c>
      <c r="D124" s="15">
        <v>0</v>
      </c>
      <c r="E124" s="15">
        <f t="shared" si="67"/>
        <v>35300000</v>
      </c>
      <c r="F124" s="93">
        <v>26700000</v>
      </c>
      <c r="G124" s="93">
        <v>0</v>
      </c>
      <c r="H124" s="93">
        <f t="shared" si="68"/>
        <v>26700000</v>
      </c>
      <c r="I124" s="93">
        <v>0</v>
      </c>
      <c r="J124" s="93">
        <v>0</v>
      </c>
      <c r="K124" s="93">
        <f t="shared" si="69"/>
        <v>0</v>
      </c>
      <c r="L124" s="93">
        <f t="shared" si="70"/>
        <v>26700000</v>
      </c>
      <c r="M124" s="93">
        <f t="shared" si="70"/>
        <v>0</v>
      </c>
      <c r="N124" s="93">
        <f t="shared" si="71"/>
        <v>26700000</v>
      </c>
      <c r="O124" s="94">
        <f t="shared" si="46"/>
        <v>75.63739376770539</v>
      </c>
      <c r="P124" s="94">
        <v>0</v>
      </c>
      <c r="Q124" s="94">
        <f t="shared" si="47"/>
        <v>75.63739376770539</v>
      </c>
      <c r="R124" s="93">
        <f t="shared" si="55"/>
        <v>8600000</v>
      </c>
      <c r="S124" s="95"/>
    </row>
    <row r="125" spans="1:19" s="11" customFormat="1" x14ac:dyDescent="0.2">
      <c r="A125" s="120" t="s">
        <v>78</v>
      </c>
      <c r="B125" s="120" t="s">
        <v>79</v>
      </c>
      <c r="C125" s="21">
        <v>353400000</v>
      </c>
      <c r="D125" s="15">
        <v>0</v>
      </c>
      <c r="E125" s="15">
        <f t="shared" si="67"/>
        <v>353400000</v>
      </c>
      <c r="F125" s="93">
        <v>216696512</v>
      </c>
      <c r="G125" s="93">
        <v>0</v>
      </c>
      <c r="H125" s="93">
        <f t="shared" si="68"/>
        <v>216696512</v>
      </c>
      <c r="I125" s="93">
        <v>21420000</v>
      </c>
      <c r="J125" s="93">
        <v>0</v>
      </c>
      <c r="K125" s="93">
        <f t="shared" si="69"/>
        <v>21420000</v>
      </c>
      <c r="L125" s="93">
        <f t="shared" si="70"/>
        <v>238116512</v>
      </c>
      <c r="M125" s="93">
        <f t="shared" si="70"/>
        <v>0</v>
      </c>
      <c r="N125" s="93">
        <f t="shared" si="71"/>
        <v>238116512</v>
      </c>
      <c r="O125" s="94">
        <f t="shared" si="46"/>
        <v>67.378752688172042</v>
      </c>
      <c r="P125" s="94">
        <v>0</v>
      </c>
      <c r="Q125" s="94">
        <f t="shared" si="47"/>
        <v>67.378752688172042</v>
      </c>
      <c r="R125" s="93">
        <f t="shared" si="55"/>
        <v>115283488</v>
      </c>
      <c r="S125" s="95"/>
    </row>
    <row r="126" spans="1:19" s="16" customFormat="1" x14ac:dyDescent="0.2">
      <c r="A126" s="118" t="s">
        <v>224</v>
      </c>
      <c r="B126" s="118" t="s">
        <v>225</v>
      </c>
      <c r="C126" s="111">
        <f t="shared" ref="C126:N126" si="72">SUM(C127:C134)</f>
        <v>600303400</v>
      </c>
      <c r="D126" s="111">
        <f t="shared" si="72"/>
        <v>291188300</v>
      </c>
      <c r="E126" s="111">
        <f t="shared" si="72"/>
        <v>891491700</v>
      </c>
      <c r="F126" s="111">
        <f t="shared" si="72"/>
        <v>378452545</v>
      </c>
      <c r="G126" s="111">
        <f t="shared" si="72"/>
        <v>9772483</v>
      </c>
      <c r="H126" s="111">
        <f t="shared" si="72"/>
        <v>388225028</v>
      </c>
      <c r="I126" s="111">
        <f t="shared" si="72"/>
        <v>50386701</v>
      </c>
      <c r="J126" s="111">
        <f t="shared" si="72"/>
        <v>29961120</v>
      </c>
      <c r="K126" s="111">
        <f t="shared" si="72"/>
        <v>80347821</v>
      </c>
      <c r="L126" s="111">
        <f t="shared" si="72"/>
        <v>428839246</v>
      </c>
      <c r="M126" s="111">
        <f t="shared" si="72"/>
        <v>39733603</v>
      </c>
      <c r="N126" s="111">
        <f t="shared" si="72"/>
        <v>468572849</v>
      </c>
      <c r="O126" s="112">
        <f t="shared" si="46"/>
        <v>71.437084314365038</v>
      </c>
      <c r="P126" s="112">
        <f t="shared" si="64"/>
        <v>13.645329499845976</v>
      </c>
      <c r="Q126" s="112">
        <f t="shared" si="47"/>
        <v>52.560539711138091</v>
      </c>
      <c r="R126" s="111">
        <f t="shared" si="55"/>
        <v>422918851</v>
      </c>
      <c r="S126" s="113"/>
    </row>
    <row r="127" spans="1:19" s="11" customFormat="1" x14ac:dyDescent="0.2">
      <c r="A127" s="120" t="s">
        <v>113</v>
      </c>
      <c r="B127" s="120" t="s">
        <v>226</v>
      </c>
      <c r="C127" s="21">
        <v>0</v>
      </c>
      <c r="D127" s="21">
        <v>400</v>
      </c>
      <c r="E127" s="15">
        <f t="shared" ref="E127:E134" si="73">C127+D127</f>
        <v>400</v>
      </c>
      <c r="F127" s="93">
        <v>0</v>
      </c>
      <c r="G127" s="93">
        <v>0</v>
      </c>
      <c r="H127" s="93">
        <f t="shared" ref="H127:H134" si="74">F127+G127</f>
        <v>0</v>
      </c>
      <c r="I127" s="93">
        <v>0</v>
      </c>
      <c r="J127" s="93">
        <v>0</v>
      </c>
      <c r="K127" s="93">
        <f t="shared" ref="K127:K134" si="75">I127+J127</f>
        <v>0</v>
      </c>
      <c r="L127" s="93">
        <f>F127+I127</f>
        <v>0</v>
      </c>
      <c r="M127" s="93">
        <f t="shared" ref="M127:M134" si="76">G127+J127</f>
        <v>0</v>
      </c>
      <c r="N127" s="93">
        <f t="shared" ref="N127:N134" si="77">L127+M127</f>
        <v>0</v>
      </c>
      <c r="O127" s="94">
        <v>0</v>
      </c>
      <c r="P127" s="94">
        <f t="shared" si="64"/>
        <v>0</v>
      </c>
      <c r="Q127" s="94">
        <f t="shared" si="47"/>
        <v>0</v>
      </c>
      <c r="R127" s="93">
        <f t="shared" si="55"/>
        <v>400</v>
      </c>
      <c r="S127" s="95"/>
    </row>
    <row r="128" spans="1:19" s="11" customFormat="1" x14ac:dyDescent="0.2">
      <c r="A128" s="36" t="s">
        <v>114</v>
      </c>
      <c r="B128" s="30" t="s">
        <v>93</v>
      </c>
      <c r="C128" s="21">
        <v>17977500</v>
      </c>
      <c r="D128" s="21">
        <v>3734900</v>
      </c>
      <c r="E128" s="15">
        <f t="shared" si="73"/>
        <v>21712400</v>
      </c>
      <c r="F128" s="96">
        <v>9309600</v>
      </c>
      <c r="G128" s="93">
        <v>0</v>
      </c>
      <c r="H128" s="93">
        <f t="shared" si="74"/>
        <v>9309600</v>
      </c>
      <c r="I128" s="93">
        <v>0</v>
      </c>
      <c r="J128" s="93">
        <v>0</v>
      </c>
      <c r="K128" s="93">
        <f t="shared" si="75"/>
        <v>0</v>
      </c>
      <c r="L128" s="93">
        <f t="shared" ref="L128:L134" si="78">F128+I128</f>
        <v>9309600</v>
      </c>
      <c r="M128" s="93">
        <f t="shared" si="76"/>
        <v>0</v>
      </c>
      <c r="N128" s="93">
        <f t="shared" si="77"/>
        <v>9309600</v>
      </c>
      <c r="O128" s="94">
        <f t="shared" si="46"/>
        <v>51.784730913642051</v>
      </c>
      <c r="P128" s="94">
        <f t="shared" si="64"/>
        <v>0</v>
      </c>
      <c r="Q128" s="94">
        <f t="shared" si="47"/>
        <v>42.876881413385895</v>
      </c>
      <c r="R128" s="93">
        <f t="shared" si="55"/>
        <v>12402800</v>
      </c>
      <c r="S128" s="95"/>
    </row>
    <row r="129" spans="1:19" s="11" customFormat="1" x14ac:dyDescent="0.2">
      <c r="A129" s="36" t="s">
        <v>222</v>
      </c>
      <c r="B129" s="30" t="s">
        <v>95</v>
      </c>
      <c r="C129" s="21">
        <v>3759900</v>
      </c>
      <c r="D129" s="21">
        <v>3648000</v>
      </c>
      <c r="E129" s="15">
        <f t="shared" si="73"/>
        <v>7407900</v>
      </c>
      <c r="F129" s="96">
        <v>3058500</v>
      </c>
      <c r="G129" s="93">
        <v>1000000</v>
      </c>
      <c r="H129" s="93">
        <f t="shared" si="74"/>
        <v>4058500</v>
      </c>
      <c r="I129" s="93">
        <v>0</v>
      </c>
      <c r="J129" s="93">
        <v>2599620</v>
      </c>
      <c r="K129" s="93">
        <f t="shared" si="75"/>
        <v>2599620</v>
      </c>
      <c r="L129" s="93">
        <f t="shared" si="78"/>
        <v>3058500</v>
      </c>
      <c r="M129" s="93">
        <f t="shared" si="76"/>
        <v>3599620</v>
      </c>
      <c r="N129" s="93">
        <f t="shared" si="77"/>
        <v>6658120</v>
      </c>
      <c r="O129" s="94">
        <f t="shared" si="46"/>
        <v>81.345248543844249</v>
      </c>
      <c r="P129" s="94">
        <f t="shared" si="64"/>
        <v>98.673793859649123</v>
      </c>
      <c r="Q129" s="94">
        <f t="shared" si="47"/>
        <v>89.878643070235825</v>
      </c>
      <c r="R129" s="93">
        <f t="shared" si="55"/>
        <v>749780</v>
      </c>
      <c r="S129" s="95"/>
    </row>
    <row r="130" spans="1:19" s="11" customFormat="1" ht="19.5" customHeight="1" x14ac:dyDescent="0.2">
      <c r="A130" s="29" t="s">
        <v>227</v>
      </c>
      <c r="B130" s="30" t="s">
        <v>101</v>
      </c>
      <c r="C130" s="21">
        <v>16480000</v>
      </c>
      <c r="D130" s="21">
        <v>27385000</v>
      </c>
      <c r="E130" s="15">
        <f t="shared" si="73"/>
        <v>43865000</v>
      </c>
      <c r="F130" s="96">
        <v>3088575</v>
      </c>
      <c r="G130" s="93">
        <v>0</v>
      </c>
      <c r="H130" s="93">
        <f t="shared" si="74"/>
        <v>3088575</v>
      </c>
      <c r="I130" s="93">
        <v>5147625</v>
      </c>
      <c r="J130" s="93">
        <v>27361500</v>
      </c>
      <c r="K130" s="93">
        <f t="shared" si="75"/>
        <v>32509125</v>
      </c>
      <c r="L130" s="93">
        <f t="shared" si="78"/>
        <v>8236200</v>
      </c>
      <c r="M130" s="93">
        <f t="shared" si="76"/>
        <v>27361500</v>
      </c>
      <c r="N130" s="93">
        <f t="shared" si="77"/>
        <v>35597700</v>
      </c>
      <c r="O130" s="94">
        <f t="shared" si="46"/>
        <v>49.976941747572816</v>
      </c>
      <c r="P130" s="94">
        <f t="shared" si="64"/>
        <v>99.914186598502823</v>
      </c>
      <c r="Q130" s="94">
        <f t="shared" si="47"/>
        <v>81.152855351647105</v>
      </c>
      <c r="R130" s="93">
        <f t="shared" si="55"/>
        <v>8267300</v>
      </c>
      <c r="S130" s="95"/>
    </row>
    <row r="131" spans="1:19" s="11" customFormat="1" x14ac:dyDescent="0.2">
      <c r="A131" s="120" t="s">
        <v>109</v>
      </c>
      <c r="B131" s="120" t="s">
        <v>110</v>
      </c>
      <c r="C131" s="21">
        <v>111440000</v>
      </c>
      <c r="D131" s="21">
        <v>33220000</v>
      </c>
      <c r="E131" s="15">
        <f t="shared" si="73"/>
        <v>144660000</v>
      </c>
      <c r="F131" s="93">
        <v>48580000</v>
      </c>
      <c r="G131" s="93">
        <v>0</v>
      </c>
      <c r="H131" s="93">
        <f t="shared" si="74"/>
        <v>48580000</v>
      </c>
      <c r="I131" s="93">
        <v>0</v>
      </c>
      <c r="J131" s="93">
        <v>0</v>
      </c>
      <c r="K131" s="93">
        <f t="shared" si="75"/>
        <v>0</v>
      </c>
      <c r="L131" s="93">
        <f t="shared" si="78"/>
        <v>48580000</v>
      </c>
      <c r="M131" s="93">
        <f t="shared" si="76"/>
        <v>0</v>
      </c>
      <c r="N131" s="93">
        <f t="shared" si="77"/>
        <v>48580000</v>
      </c>
      <c r="O131" s="94">
        <f t="shared" si="46"/>
        <v>43.5929648241206</v>
      </c>
      <c r="P131" s="94">
        <f t="shared" si="64"/>
        <v>0</v>
      </c>
      <c r="Q131" s="94">
        <f t="shared" si="47"/>
        <v>33.582192727775471</v>
      </c>
      <c r="R131" s="93">
        <f t="shared" si="55"/>
        <v>96080000</v>
      </c>
      <c r="S131" s="95"/>
    </row>
    <row r="132" spans="1:19" s="11" customFormat="1" x14ac:dyDescent="0.2">
      <c r="A132" s="29" t="s">
        <v>121</v>
      </c>
      <c r="B132" s="30" t="s">
        <v>122</v>
      </c>
      <c r="C132" s="21">
        <v>41000000</v>
      </c>
      <c r="D132" s="21">
        <v>16200000</v>
      </c>
      <c r="E132" s="15">
        <f t="shared" si="73"/>
        <v>57200000</v>
      </c>
      <c r="F132" s="96">
        <v>20600000</v>
      </c>
      <c r="G132" s="93">
        <v>0</v>
      </c>
      <c r="H132" s="93">
        <f t="shared" si="74"/>
        <v>20600000</v>
      </c>
      <c r="I132" s="93">
        <v>0</v>
      </c>
      <c r="J132" s="93">
        <v>0</v>
      </c>
      <c r="K132" s="93">
        <f t="shared" si="75"/>
        <v>0</v>
      </c>
      <c r="L132" s="93">
        <f t="shared" si="78"/>
        <v>20600000</v>
      </c>
      <c r="M132" s="93">
        <f t="shared" si="76"/>
        <v>0</v>
      </c>
      <c r="N132" s="93">
        <f t="shared" si="77"/>
        <v>20600000</v>
      </c>
      <c r="O132" s="94">
        <f t="shared" si="46"/>
        <v>50.243902439024389</v>
      </c>
      <c r="P132" s="94">
        <f t="shared" si="64"/>
        <v>0</v>
      </c>
      <c r="Q132" s="94">
        <f t="shared" si="47"/>
        <v>36.013986013986013</v>
      </c>
      <c r="R132" s="93">
        <f t="shared" si="55"/>
        <v>36600000</v>
      </c>
      <c r="S132" s="95"/>
    </row>
    <row r="133" spans="1:19" s="11" customFormat="1" x14ac:dyDescent="0.2">
      <c r="A133" s="29" t="s">
        <v>228</v>
      </c>
      <c r="B133" s="30" t="s">
        <v>229</v>
      </c>
      <c r="C133" s="21">
        <v>21446000</v>
      </c>
      <c r="D133" s="15">
        <v>0</v>
      </c>
      <c r="E133" s="15">
        <f t="shared" si="73"/>
        <v>21446000</v>
      </c>
      <c r="F133" s="96">
        <v>0</v>
      </c>
      <c r="G133" s="93">
        <v>0</v>
      </c>
      <c r="H133" s="93">
        <f t="shared" si="74"/>
        <v>0</v>
      </c>
      <c r="I133" s="93">
        <v>0</v>
      </c>
      <c r="J133" s="93">
        <v>0</v>
      </c>
      <c r="K133" s="93">
        <f t="shared" si="75"/>
        <v>0</v>
      </c>
      <c r="L133" s="93">
        <f t="shared" si="78"/>
        <v>0</v>
      </c>
      <c r="M133" s="93">
        <f t="shared" si="76"/>
        <v>0</v>
      </c>
      <c r="N133" s="93">
        <f t="shared" si="77"/>
        <v>0</v>
      </c>
      <c r="O133" s="94">
        <f t="shared" si="46"/>
        <v>0</v>
      </c>
      <c r="P133" s="94">
        <v>0</v>
      </c>
      <c r="Q133" s="94">
        <f t="shared" si="47"/>
        <v>0</v>
      </c>
      <c r="R133" s="93">
        <f t="shared" si="55"/>
        <v>21446000</v>
      </c>
      <c r="S133" s="95"/>
    </row>
    <row r="134" spans="1:19" s="11" customFormat="1" x14ac:dyDescent="0.2">
      <c r="A134" s="29" t="s">
        <v>78</v>
      </c>
      <c r="B134" s="30" t="s">
        <v>79</v>
      </c>
      <c r="C134" s="21">
        <v>388200000</v>
      </c>
      <c r="D134" s="21">
        <v>207000000</v>
      </c>
      <c r="E134" s="15">
        <f t="shared" si="73"/>
        <v>595200000</v>
      </c>
      <c r="F134" s="93">
        <v>293815870</v>
      </c>
      <c r="G134" s="93">
        <v>8772483</v>
      </c>
      <c r="H134" s="93">
        <f t="shared" si="74"/>
        <v>302588353</v>
      </c>
      <c r="I134" s="93">
        <v>45239076</v>
      </c>
      <c r="J134" s="93">
        <v>0</v>
      </c>
      <c r="K134" s="93">
        <f t="shared" si="75"/>
        <v>45239076</v>
      </c>
      <c r="L134" s="93">
        <f t="shared" si="78"/>
        <v>339054946</v>
      </c>
      <c r="M134" s="93">
        <f t="shared" si="76"/>
        <v>8772483</v>
      </c>
      <c r="N134" s="93">
        <f t="shared" si="77"/>
        <v>347827429</v>
      </c>
      <c r="O134" s="94">
        <f t="shared" si="46"/>
        <v>87.340274600721273</v>
      </c>
      <c r="P134" s="94">
        <f t="shared" si="64"/>
        <v>4.2379144927536228</v>
      </c>
      <c r="Q134" s="94">
        <f t="shared" si="47"/>
        <v>58.438748151881725</v>
      </c>
      <c r="R134" s="93">
        <f t="shared" si="55"/>
        <v>247372571</v>
      </c>
      <c r="S134" s="95"/>
    </row>
    <row r="135" spans="1:19" s="24" customFormat="1" ht="18" x14ac:dyDescent="0.2">
      <c r="A135" s="133"/>
      <c r="B135" s="107" t="s">
        <v>230</v>
      </c>
      <c r="C135" s="108">
        <f>C136+C156+C145</f>
        <v>17858883600</v>
      </c>
      <c r="D135" s="108">
        <f>D136+D156+D145</f>
        <v>368452300</v>
      </c>
      <c r="E135" s="108">
        <f>E136+E156+E145</f>
        <v>18227335900</v>
      </c>
      <c r="F135" s="108">
        <f t="shared" ref="F135:N135" si="79">F136+F156+F145</f>
        <v>5425631500</v>
      </c>
      <c r="G135" s="108">
        <f t="shared" si="79"/>
        <v>337250300</v>
      </c>
      <c r="H135" s="108">
        <f t="shared" si="79"/>
        <v>5762881800</v>
      </c>
      <c r="I135" s="108">
        <f t="shared" si="79"/>
        <v>632364300</v>
      </c>
      <c r="J135" s="108">
        <f t="shared" si="79"/>
        <v>998000</v>
      </c>
      <c r="K135" s="108">
        <f t="shared" si="79"/>
        <v>633362300</v>
      </c>
      <c r="L135" s="108">
        <f t="shared" si="79"/>
        <v>6057995800</v>
      </c>
      <c r="M135" s="108">
        <f t="shared" si="79"/>
        <v>338248300</v>
      </c>
      <c r="N135" s="108">
        <f t="shared" si="79"/>
        <v>6396244100</v>
      </c>
      <c r="O135" s="109">
        <f t="shared" si="46"/>
        <v>33.921469760853363</v>
      </c>
      <c r="P135" s="109">
        <f t="shared" si="64"/>
        <v>91.802466696503188</v>
      </c>
      <c r="Q135" s="109">
        <f t="shared" si="47"/>
        <v>35.091491894874224</v>
      </c>
      <c r="R135" s="108">
        <f t="shared" si="55"/>
        <v>11831091800</v>
      </c>
      <c r="S135" s="129"/>
    </row>
    <row r="136" spans="1:19" s="25" customFormat="1" ht="20.25" customHeight="1" x14ac:dyDescent="0.2">
      <c r="A136" s="78" t="s">
        <v>231</v>
      </c>
      <c r="B136" s="79" t="s">
        <v>232</v>
      </c>
      <c r="C136" s="80">
        <f t="shared" ref="C136:N137" si="80">C137</f>
        <v>7122478500</v>
      </c>
      <c r="D136" s="80">
        <f t="shared" si="80"/>
        <v>0</v>
      </c>
      <c r="E136" s="80">
        <f t="shared" si="80"/>
        <v>7122478500</v>
      </c>
      <c r="F136" s="80">
        <f t="shared" si="80"/>
        <v>1133635100</v>
      </c>
      <c r="G136" s="80">
        <f t="shared" si="80"/>
        <v>0</v>
      </c>
      <c r="H136" s="80">
        <f t="shared" si="80"/>
        <v>1133635100</v>
      </c>
      <c r="I136" s="80">
        <f t="shared" si="80"/>
        <v>369522500</v>
      </c>
      <c r="J136" s="80">
        <f t="shared" si="80"/>
        <v>0</v>
      </c>
      <c r="K136" s="80">
        <f t="shared" si="80"/>
        <v>369522500</v>
      </c>
      <c r="L136" s="80">
        <f t="shared" si="80"/>
        <v>1503157600</v>
      </c>
      <c r="M136" s="80">
        <f t="shared" si="80"/>
        <v>0</v>
      </c>
      <c r="N136" s="80">
        <f t="shared" si="80"/>
        <v>1503157600</v>
      </c>
      <c r="O136" s="81">
        <f t="shared" si="46"/>
        <v>21.104417514212223</v>
      </c>
      <c r="P136" s="81">
        <v>0</v>
      </c>
      <c r="Q136" s="81">
        <f t="shared" si="47"/>
        <v>21.104417514212223</v>
      </c>
      <c r="R136" s="80">
        <f t="shared" si="55"/>
        <v>5619320900</v>
      </c>
      <c r="S136" s="134"/>
    </row>
    <row r="137" spans="1:19" s="26" customFormat="1" ht="20.25" customHeight="1" x14ac:dyDescent="0.2">
      <c r="A137" s="83" t="s">
        <v>233</v>
      </c>
      <c r="B137" s="135" t="s">
        <v>234</v>
      </c>
      <c r="C137" s="136">
        <f t="shared" si="80"/>
        <v>7122478500</v>
      </c>
      <c r="D137" s="136">
        <f t="shared" si="80"/>
        <v>0</v>
      </c>
      <c r="E137" s="136">
        <f t="shared" si="80"/>
        <v>7122478500</v>
      </c>
      <c r="F137" s="136">
        <f t="shared" si="80"/>
        <v>1133635100</v>
      </c>
      <c r="G137" s="136">
        <f t="shared" si="80"/>
        <v>0</v>
      </c>
      <c r="H137" s="136">
        <f t="shared" si="80"/>
        <v>1133635100</v>
      </c>
      <c r="I137" s="136">
        <f t="shared" si="80"/>
        <v>369522500</v>
      </c>
      <c r="J137" s="136">
        <f t="shared" si="80"/>
        <v>0</v>
      </c>
      <c r="K137" s="136">
        <f t="shared" si="80"/>
        <v>369522500</v>
      </c>
      <c r="L137" s="136">
        <f t="shared" si="80"/>
        <v>1503157600</v>
      </c>
      <c r="M137" s="136">
        <f t="shared" si="80"/>
        <v>0</v>
      </c>
      <c r="N137" s="136">
        <f t="shared" si="80"/>
        <v>1503157600</v>
      </c>
      <c r="O137" s="137">
        <f t="shared" si="46"/>
        <v>21.104417514212223</v>
      </c>
      <c r="P137" s="137">
        <v>0</v>
      </c>
      <c r="Q137" s="137">
        <f t="shared" si="47"/>
        <v>21.104417514212223</v>
      </c>
      <c r="R137" s="136">
        <f t="shared" si="55"/>
        <v>5619320900</v>
      </c>
      <c r="S137" s="138"/>
    </row>
    <row r="138" spans="1:19" s="16" customFormat="1" x14ac:dyDescent="0.2">
      <c r="A138" s="118" t="s">
        <v>235</v>
      </c>
      <c r="B138" s="118" t="s">
        <v>236</v>
      </c>
      <c r="C138" s="111">
        <f>SUM(C139:C144)</f>
        <v>7122478500</v>
      </c>
      <c r="D138" s="111">
        <f>SUM(D139:D144)</f>
        <v>0</v>
      </c>
      <c r="E138" s="111">
        <f>SUM(E139:E144)</f>
        <v>7122478500</v>
      </c>
      <c r="F138" s="111">
        <f t="shared" ref="F138:N138" si="81">SUM(F139:F144)</f>
        <v>1133635100</v>
      </c>
      <c r="G138" s="111">
        <f t="shared" si="81"/>
        <v>0</v>
      </c>
      <c r="H138" s="111">
        <f t="shared" si="81"/>
        <v>1133635100</v>
      </c>
      <c r="I138" s="111">
        <f t="shared" si="81"/>
        <v>369522500</v>
      </c>
      <c r="J138" s="111">
        <f t="shared" si="81"/>
        <v>0</v>
      </c>
      <c r="K138" s="111">
        <f t="shared" si="81"/>
        <v>369522500</v>
      </c>
      <c r="L138" s="111">
        <f t="shared" si="81"/>
        <v>1503157600</v>
      </c>
      <c r="M138" s="111">
        <f t="shared" si="81"/>
        <v>0</v>
      </c>
      <c r="N138" s="111">
        <f t="shared" si="81"/>
        <v>1503157600</v>
      </c>
      <c r="O138" s="112">
        <f t="shared" si="46"/>
        <v>21.104417514212223</v>
      </c>
      <c r="P138" s="112">
        <v>0</v>
      </c>
      <c r="Q138" s="112">
        <f t="shared" si="47"/>
        <v>21.104417514212223</v>
      </c>
      <c r="R138" s="111">
        <f t="shared" si="55"/>
        <v>5619320900</v>
      </c>
      <c r="S138" s="113"/>
    </row>
    <row r="139" spans="1:19" s="11" customFormat="1" x14ac:dyDescent="0.2">
      <c r="A139" s="120" t="s">
        <v>60</v>
      </c>
      <c r="B139" s="120" t="s">
        <v>61</v>
      </c>
      <c r="C139" s="27">
        <v>24420000</v>
      </c>
      <c r="D139" s="15">
        <v>0</v>
      </c>
      <c r="E139" s="15">
        <f t="shared" ref="E139:E144" si="82">C139+D139</f>
        <v>24420000</v>
      </c>
      <c r="F139" s="96">
        <v>2280000</v>
      </c>
      <c r="G139" s="93">
        <v>0</v>
      </c>
      <c r="H139" s="93">
        <f t="shared" ref="H139:H144" si="83">F139+G139</f>
        <v>2280000</v>
      </c>
      <c r="I139" s="93">
        <v>4560000</v>
      </c>
      <c r="J139" s="93">
        <v>0</v>
      </c>
      <c r="K139" s="93">
        <f t="shared" ref="K139:K144" si="84">I139+J139</f>
        <v>4560000</v>
      </c>
      <c r="L139" s="93">
        <f t="shared" ref="L139:M144" si="85">F139+I139</f>
        <v>6840000</v>
      </c>
      <c r="M139" s="93">
        <f t="shared" si="85"/>
        <v>0</v>
      </c>
      <c r="N139" s="93">
        <f t="shared" ref="N139:N144" si="86">L139+M139</f>
        <v>6840000</v>
      </c>
      <c r="O139" s="94">
        <f t="shared" si="46"/>
        <v>28.009828009828009</v>
      </c>
      <c r="P139" s="94">
        <v>0</v>
      </c>
      <c r="Q139" s="94">
        <f t="shared" si="47"/>
        <v>28.009828009828009</v>
      </c>
      <c r="R139" s="93">
        <f t="shared" si="55"/>
        <v>17580000</v>
      </c>
      <c r="S139" s="95"/>
    </row>
    <row r="140" spans="1:19" s="11" customFormat="1" x14ac:dyDescent="0.2">
      <c r="A140" s="120" t="s">
        <v>113</v>
      </c>
      <c r="B140" s="120" t="s">
        <v>91</v>
      </c>
      <c r="C140" s="27">
        <v>52000000</v>
      </c>
      <c r="D140" s="15">
        <v>0</v>
      </c>
      <c r="E140" s="15">
        <f t="shared" si="82"/>
        <v>52000000</v>
      </c>
      <c r="F140" s="93">
        <v>15974000</v>
      </c>
      <c r="G140" s="93">
        <v>0</v>
      </c>
      <c r="H140" s="93">
        <f t="shared" si="83"/>
        <v>15974000</v>
      </c>
      <c r="I140" s="93">
        <v>5835000</v>
      </c>
      <c r="J140" s="93">
        <v>0</v>
      </c>
      <c r="K140" s="93">
        <f t="shared" si="84"/>
        <v>5835000</v>
      </c>
      <c r="L140" s="93">
        <f t="shared" si="85"/>
        <v>21809000</v>
      </c>
      <c r="M140" s="93">
        <f t="shared" si="85"/>
        <v>0</v>
      </c>
      <c r="N140" s="93">
        <f t="shared" si="86"/>
        <v>21809000</v>
      </c>
      <c r="O140" s="94">
        <f t="shared" si="46"/>
        <v>41.940384615384616</v>
      </c>
      <c r="P140" s="94">
        <v>0</v>
      </c>
      <c r="Q140" s="94">
        <f t="shared" si="47"/>
        <v>41.940384615384616</v>
      </c>
      <c r="R140" s="93">
        <f t="shared" si="55"/>
        <v>30191000</v>
      </c>
      <c r="S140" s="95"/>
    </row>
    <row r="141" spans="1:19" s="11" customFormat="1" x14ac:dyDescent="0.2">
      <c r="A141" s="120" t="s">
        <v>114</v>
      </c>
      <c r="B141" s="120" t="s">
        <v>93</v>
      </c>
      <c r="C141" s="27">
        <v>476000</v>
      </c>
      <c r="D141" s="15">
        <v>0</v>
      </c>
      <c r="E141" s="15">
        <f t="shared" si="82"/>
        <v>476000</v>
      </c>
      <c r="F141" s="93">
        <v>0</v>
      </c>
      <c r="G141" s="93">
        <v>0</v>
      </c>
      <c r="H141" s="93">
        <f t="shared" si="83"/>
        <v>0</v>
      </c>
      <c r="I141" s="93">
        <v>0</v>
      </c>
      <c r="J141" s="93">
        <v>0</v>
      </c>
      <c r="K141" s="93">
        <f t="shared" si="84"/>
        <v>0</v>
      </c>
      <c r="L141" s="93">
        <f t="shared" si="85"/>
        <v>0</v>
      </c>
      <c r="M141" s="93">
        <f t="shared" si="85"/>
        <v>0</v>
      </c>
      <c r="N141" s="93">
        <f t="shared" si="86"/>
        <v>0</v>
      </c>
      <c r="O141" s="94">
        <f t="shared" si="46"/>
        <v>0</v>
      </c>
      <c r="P141" s="94">
        <v>0</v>
      </c>
      <c r="Q141" s="94">
        <f t="shared" si="47"/>
        <v>0</v>
      </c>
      <c r="R141" s="93">
        <f t="shared" si="55"/>
        <v>476000</v>
      </c>
      <c r="S141" s="95"/>
    </row>
    <row r="142" spans="1:19" s="11" customFormat="1" x14ac:dyDescent="0.2">
      <c r="A142" s="120" t="s">
        <v>237</v>
      </c>
      <c r="B142" s="120" t="s">
        <v>238</v>
      </c>
      <c r="C142" s="27">
        <v>6203502500</v>
      </c>
      <c r="D142" s="15">
        <v>0</v>
      </c>
      <c r="E142" s="15">
        <f t="shared" si="82"/>
        <v>6203502500</v>
      </c>
      <c r="F142" s="93">
        <v>840429000</v>
      </c>
      <c r="G142" s="93">
        <v>0</v>
      </c>
      <c r="H142" s="93">
        <f t="shared" si="83"/>
        <v>840429000</v>
      </c>
      <c r="I142" s="93">
        <f>59812500+47950000+48500000+119625000</f>
        <v>275887500</v>
      </c>
      <c r="J142" s="93">
        <v>0</v>
      </c>
      <c r="K142" s="93">
        <f t="shared" si="84"/>
        <v>275887500</v>
      </c>
      <c r="L142" s="93">
        <f t="shared" si="85"/>
        <v>1116316500</v>
      </c>
      <c r="M142" s="93">
        <f t="shared" si="85"/>
        <v>0</v>
      </c>
      <c r="N142" s="93">
        <f t="shared" si="86"/>
        <v>1116316500</v>
      </c>
      <c r="O142" s="94">
        <f t="shared" ref="O142:O204" si="87">L142/C142*100</f>
        <v>17.994939149295096</v>
      </c>
      <c r="P142" s="94">
        <v>0</v>
      </c>
      <c r="Q142" s="94">
        <f t="shared" ref="Q142:Q205" si="88">N142/E142*100</f>
        <v>17.994939149295096</v>
      </c>
      <c r="R142" s="93">
        <f t="shared" si="55"/>
        <v>5087186000</v>
      </c>
      <c r="S142" s="95"/>
    </row>
    <row r="143" spans="1:19" s="11" customFormat="1" x14ac:dyDescent="0.2">
      <c r="A143" s="120" t="s">
        <v>123</v>
      </c>
      <c r="B143" s="120" t="s">
        <v>124</v>
      </c>
      <c r="C143" s="27">
        <v>76500000</v>
      </c>
      <c r="D143" s="15">
        <v>0</v>
      </c>
      <c r="E143" s="15">
        <f t="shared" si="82"/>
        <v>76500000</v>
      </c>
      <c r="F143" s="93">
        <v>0</v>
      </c>
      <c r="G143" s="93">
        <v>0</v>
      </c>
      <c r="H143" s="93">
        <f t="shared" si="83"/>
        <v>0</v>
      </c>
      <c r="I143" s="93">
        <v>15750000</v>
      </c>
      <c r="J143" s="93">
        <v>0</v>
      </c>
      <c r="K143" s="93">
        <f t="shared" si="84"/>
        <v>15750000</v>
      </c>
      <c r="L143" s="93">
        <f t="shared" si="85"/>
        <v>15750000</v>
      </c>
      <c r="M143" s="93">
        <f t="shared" si="85"/>
        <v>0</v>
      </c>
      <c r="N143" s="93">
        <f t="shared" si="86"/>
        <v>15750000</v>
      </c>
      <c r="O143" s="94">
        <f t="shared" si="87"/>
        <v>20.588235294117645</v>
      </c>
      <c r="P143" s="94">
        <v>0</v>
      </c>
      <c r="Q143" s="94">
        <f t="shared" si="88"/>
        <v>20.588235294117645</v>
      </c>
      <c r="R143" s="93">
        <f t="shared" si="55"/>
        <v>60750000</v>
      </c>
      <c r="S143" s="95"/>
    </row>
    <row r="144" spans="1:19" s="11" customFormat="1" x14ac:dyDescent="0.2">
      <c r="A144" s="120" t="s">
        <v>78</v>
      </c>
      <c r="B144" s="120" t="s">
        <v>79</v>
      </c>
      <c r="C144" s="27">
        <v>765580000</v>
      </c>
      <c r="D144" s="15">
        <v>0</v>
      </c>
      <c r="E144" s="15">
        <f t="shared" si="82"/>
        <v>765580000</v>
      </c>
      <c r="F144" s="93">
        <v>274952100</v>
      </c>
      <c r="G144" s="93">
        <v>0</v>
      </c>
      <c r="H144" s="93">
        <f t="shared" si="83"/>
        <v>274952100</v>
      </c>
      <c r="I144" s="93">
        <v>67490000</v>
      </c>
      <c r="J144" s="93">
        <v>0</v>
      </c>
      <c r="K144" s="93">
        <f t="shared" si="84"/>
        <v>67490000</v>
      </c>
      <c r="L144" s="93">
        <f t="shared" si="85"/>
        <v>342442100</v>
      </c>
      <c r="M144" s="93">
        <f t="shared" si="85"/>
        <v>0</v>
      </c>
      <c r="N144" s="93">
        <f t="shared" si="86"/>
        <v>342442100</v>
      </c>
      <c r="O144" s="94">
        <f t="shared" si="87"/>
        <v>44.72976044306278</v>
      </c>
      <c r="P144" s="94">
        <v>0</v>
      </c>
      <c r="Q144" s="94">
        <f t="shared" si="88"/>
        <v>44.72976044306278</v>
      </c>
      <c r="R144" s="93">
        <f t="shared" si="55"/>
        <v>423137900</v>
      </c>
      <c r="S144" s="95"/>
    </row>
    <row r="145" spans="1:19" s="25" customFormat="1" ht="20.25" customHeight="1" x14ac:dyDescent="0.2">
      <c r="A145" s="78" t="s">
        <v>239</v>
      </c>
      <c r="B145" s="79" t="s">
        <v>240</v>
      </c>
      <c r="C145" s="80">
        <f t="shared" ref="C145:N146" si="89">C146</f>
        <v>9053510000</v>
      </c>
      <c r="D145" s="80">
        <f t="shared" si="89"/>
        <v>0</v>
      </c>
      <c r="E145" s="80">
        <f t="shared" si="89"/>
        <v>9053510000</v>
      </c>
      <c r="F145" s="80">
        <f t="shared" si="89"/>
        <v>3314602100</v>
      </c>
      <c r="G145" s="80">
        <f t="shared" si="89"/>
        <v>0</v>
      </c>
      <c r="H145" s="80">
        <f t="shared" si="89"/>
        <v>3314602100</v>
      </c>
      <c r="I145" s="80">
        <f t="shared" si="89"/>
        <v>177077300</v>
      </c>
      <c r="J145" s="80">
        <f t="shared" si="89"/>
        <v>0</v>
      </c>
      <c r="K145" s="80">
        <f t="shared" si="89"/>
        <v>177077300</v>
      </c>
      <c r="L145" s="80">
        <f t="shared" si="89"/>
        <v>3491679400</v>
      </c>
      <c r="M145" s="80">
        <f t="shared" si="89"/>
        <v>0</v>
      </c>
      <c r="N145" s="80">
        <f t="shared" si="89"/>
        <v>3491679400</v>
      </c>
      <c r="O145" s="81">
        <f t="shared" si="87"/>
        <v>38.567134735588738</v>
      </c>
      <c r="P145" s="81">
        <v>0</v>
      </c>
      <c r="Q145" s="81">
        <f t="shared" si="88"/>
        <v>38.567134735588738</v>
      </c>
      <c r="R145" s="80">
        <f t="shared" si="55"/>
        <v>5561830600</v>
      </c>
      <c r="S145" s="139"/>
    </row>
    <row r="146" spans="1:19" s="23" customFormat="1" ht="21" customHeight="1" x14ac:dyDescent="0.2">
      <c r="A146" s="83" t="s">
        <v>241</v>
      </c>
      <c r="B146" s="114" t="s">
        <v>242</v>
      </c>
      <c r="C146" s="115">
        <f t="shared" si="89"/>
        <v>9053510000</v>
      </c>
      <c r="D146" s="115">
        <f t="shared" si="89"/>
        <v>0</v>
      </c>
      <c r="E146" s="115">
        <f t="shared" si="89"/>
        <v>9053510000</v>
      </c>
      <c r="F146" s="115">
        <f t="shared" si="89"/>
        <v>3314602100</v>
      </c>
      <c r="G146" s="115">
        <f t="shared" si="89"/>
        <v>0</v>
      </c>
      <c r="H146" s="115">
        <f t="shared" si="89"/>
        <v>3314602100</v>
      </c>
      <c r="I146" s="115">
        <f t="shared" si="89"/>
        <v>177077300</v>
      </c>
      <c r="J146" s="115">
        <f t="shared" si="89"/>
        <v>0</v>
      </c>
      <c r="K146" s="115">
        <f t="shared" si="89"/>
        <v>177077300</v>
      </c>
      <c r="L146" s="115">
        <f t="shared" si="89"/>
        <v>3491679400</v>
      </c>
      <c r="M146" s="115">
        <f t="shared" si="89"/>
        <v>0</v>
      </c>
      <c r="N146" s="115">
        <f t="shared" si="89"/>
        <v>3491679400</v>
      </c>
      <c r="O146" s="116">
        <f t="shared" si="87"/>
        <v>38.567134735588738</v>
      </c>
      <c r="P146" s="116">
        <v>0</v>
      </c>
      <c r="Q146" s="116">
        <f t="shared" si="88"/>
        <v>38.567134735588738</v>
      </c>
      <c r="R146" s="115">
        <f t="shared" si="55"/>
        <v>5561830600</v>
      </c>
      <c r="S146" s="122"/>
    </row>
    <row r="147" spans="1:19" s="16" customFormat="1" x14ac:dyDescent="0.2">
      <c r="A147" s="110" t="s">
        <v>243</v>
      </c>
      <c r="B147" s="110" t="s">
        <v>244</v>
      </c>
      <c r="C147" s="140">
        <f>SUM(C148:C155)</f>
        <v>9053510000</v>
      </c>
      <c r="D147" s="140">
        <f>SUM(D148:D155)</f>
        <v>0</v>
      </c>
      <c r="E147" s="140">
        <f>SUM(E148:E155)</f>
        <v>9053510000</v>
      </c>
      <c r="F147" s="140">
        <f t="shared" ref="F147:N147" si="90">SUM(F148:F155)</f>
        <v>3314602100</v>
      </c>
      <c r="G147" s="140">
        <f t="shared" si="90"/>
        <v>0</v>
      </c>
      <c r="H147" s="140">
        <f t="shared" si="90"/>
        <v>3314602100</v>
      </c>
      <c r="I147" s="140">
        <f t="shared" si="90"/>
        <v>177077300</v>
      </c>
      <c r="J147" s="140">
        <f t="shared" si="90"/>
        <v>0</v>
      </c>
      <c r="K147" s="140">
        <f t="shared" si="90"/>
        <v>177077300</v>
      </c>
      <c r="L147" s="140">
        <f t="shared" si="90"/>
        <v>3491679400</v>
      </c>
      <c r="M147" s="140">
        <f t="shared" si="90"/>
        <v>0</v>
      </c>
      <c r="N147" s="140">
        <f t="shared" si="90"/>
        <v>3491679400</v>
      </c>
      <c r="O147" s="141">
        <f t="shared" si="87"/>
        <v>38.567134735588738</v>
      </c>
      <c r="P147" s="141">
        <v>0</v>
      </c>
      <c r="Q147" s="141">
        <f t="shared" si="88"/>
        <v>38.567134735588738</v>
      </c>
      <c r="R147" s="140">
        <f t="shared" si="55"/>
        <v>5561830600</v>
      </c>
      <c r="S147" s="113"/>
    </row>
    <row r="148" spans="1:19" s="11" customFormat="1" x14ac:dyDescent="0.2">
      <c r="A148" s="29" t="s">
        <v>60</v>
      </c>
      <c r="B148" s="30" t="s">
        <v>61</v>
      </c>
      <c r="C148" s="15">
        <v>17100000</v>
      </c>
      <c r="D148" s="15">
        <v>0</v>
      </c>
      <c r="E148" s="15">
        <f t="shared" ref="E148:E155" si="91">C148+D148</f>
        <v>17100000</v>
      </c>
      <c r="F148" s="96">
        <v>0</v>
      </c>
      <c r="G148" s="93">
        <v>0</v>
      </c>
      <c r="H148" s="93">
        <f t="shared" ref="H148:H155" si="92">F148+G148</f>
        <v>0</v>
      </c>
      <c r="I148" s="93">
        <v>0</v>
      </c>
      <c r="J148" s="93">
        <v>0</v>
      </c>
      <c r="K148" s="93">
        <f t="shared" ref="K148:K155" si="93">I148+J148</f>
        <v>0</v>
      </c>
      <c r="L148" s="93">
        <f t="shared" ref="L148:M155" si="94">F148+I148</f>
        <v>0</v>
      </c>
      <c r="M148" s="93">
        <f t="shared" si="94"/>
        <v>0</v>
      </c>
      <c r="N148" s="93">
        <f t="shared" ref="N148:N155" si="95">L148+M148</f>
        <v>0</v>
      </c>
      <c r="O148" s="94">
        <f t="shared" si="87"/>
        <v>0</v>
      </c>
      <c r="P148" s="94">
        <v>0</v>
      </c>
      <c r="Q148" s="94">
        <f t="shared" si="88"/>
        <v>0</v>
      </c>
      <c r="R148" s="93">
        <f t="shared" si="55"/>
        <v>17100000</v>
      </c>
      <c r="S148" s="95"/>
    </row>
    <row r="149" spans="1:19" s="11" customFormat="1" x14ac:dyDescent="0.2">
      <c r="A149" s="29" t="s">
        <v>114</v>
      </c>
      <c r="B149" s="30" t="s">
        <v>93</v>
      </c>
      <c r="C149" s="15">
        <v>4460000</v>
      </c>
      <c r="D149" s="15">
        <v>0</v>
      </c>
      <c r="E149" s="15">
        <f t="shared" si="91"/>
        <v>4460000</v>
      </c>
      <c r="F149" s="96">
        <v>1632400</v>
      </c>
      <c r="G149" s="93">
        <v>0</v>
      </c>
      <c r="H149" s="93">
        <f t="shared" si="92"/>
        <v>1632400</v>
      </c>
      <c r="I149" s="93">
        <v>0</v>
      </c>
      <c r="J149" s="93">
        <v>0</v>
      </c>
      <c r="K149" s="93">
        <f t="shared" si="93"/>
        <v>0</v>
      </c>
      <c r="L149" s="93">
        <f t="shared" si="94"/>
        <v>1632400</v>
      </c>
      <c r="M149" s="93">
        <f t="shared" si="94"/>
        <v>0</v>
      </c>
      <c r="N149" s="93">
        <f t="shared" si="95"/>
        <v>1632400</v>
      </c>
      <c r="O149" s="94">
        <f t="shared" si="87"/>
        <v>36.600896860986545</v>
      </c>
      <c r="P149" s="94">
        <v>0</v>
      </c>
      <c r="Q149" s="94">
        <f t="shared" si="88"/>
        <v>36.600896860986545</v>
      </c>
      <c r="R149" s="93">
        <f t="shared" si="55"/>
        <v>2827600</v>
      </c>
      <c r="S149" s="95"/>
    </row>
    <row r="150" spans="1:19" s="11" customFormat="1" ht="18.75" customHeight="1" x14ac:dyDescent="0.2">
      <c r="A150" s="29" t="s">
        <v>227</v>
      </c>
      <c r="B150" s="30" t="s">
        <v>101</v>
      </c>
      <c r="C150" s="15">
        <v>6180000</v>
      </c>
      <c r="D150" s="15">
        <v>0</v>
      </c>
      <c r="E150" s="15">
        <f t="shared" si="91"/>
        <v>6180000</v>
      </c>
      <c r="F150" s="93">
        <v>6180000</v>
      </c>
      <c r="G150" s="93">
        <v>0</v>
      </c>
      <c r="H150" s="93">
        <f t="shared" si="92"/>
        <v>6180000</v>
      </c>
      <c r="I150" s="93">
        <v>0</v>
      </c>
      <c r="J150" s="93">
        <v>0</v>
      </c>
      <c r="K150" s="93">
        <f t="shared" si="93"/>
        <v>0</v>
      </c>
      <c r="L150" s="93">
        <f t="shared" si="94"/>
        <v>6180000</v>
      </c>
      <c r="M150" s="93">
        <f t="shared" si="94"/>
        <v>0</v>
      </c>
      <c r="N150" s="93">
        <f t="shared" si="95"/>
        <v>6180000</v>
      </c>
      <c r="O150" s="94">
        <f t="shared" si="87"/>
        <v>100</v>
      </c>
      <c r="P150" s="94">
        <v>0</v>
      </c>
      <c r="Q150" s="94">
        <f t="shared" si="88"/>
        <v>100</v>
      </c>
      <c r="R150" s="93">
        <f t="shared" si="55"/>
        <v>0</v>
      </c>
      <c r="S150" s="95"/>
    </row>
    <row r="151" spans="1:19" s="11" customFormat="1" x14ac:dyDescent="0.2">
      <c r="A151" s="29" t="s">
        <v>237</v>
      </c>
      <c r="B151" s="30" t="s">
        <v>238</v>
      </c>
      <c r="C151" s="15">
        <v>8282500000</v>
      </c>
      <c r="D151" s="15">
        <v>0</v>
      </c>
      <c r="E151" s="15">
        <f t="shared" si="91"/>
        <v>8282500000</v>
      </c>
      <c r="F151" s="93">
        <v>2895750000</v>
      </c>
      <c r="G151" s="93">
        <v>0</v>
      </c>
      <c r="H151" s="93">
        <f t="shared" si="92"/>
        <v>2895750000</v>
      </c>
      <c r="I151" s="93">
        <v>111500000</v>
      </c>
      <c r="J151" s="93">
        <v>0</v>
      </c>
      <c r="K151" s="93">
        <f t="shared" si="93"/>
        <v>111500000</v>
      </c>
      <c r="L151" s="93">
        <f t="shared" si="94"/>
        <v>3007250000</v>
      </c>
      <c r="M151" s="93">
        <f t="shared" si="94"/>
        <v>0</v>
      </c>
      <c r="N151" s="93">
        <f t="shared" si="95"/>
        <v>3007250000</v>
      </c>
      <c r="O151" s="94">
        <f t="shared" si="87"/>
        <v>36.308481738605494</v>
      </c>
      <c r="P151" s="94">
        <v>0</v>
      </c>
      <c r="Q151" s="94">
        <f t="shared" si="88"/>
        <v>36.308481738605494</v>
      </c>
      <c r="R151" s="93">
        <f t="shared" si="55"/>
        <v>5275250000</v>
      </c>
      <c r="S151" s="95"/>
    </row>
    <row r="152" spans="1:19" s="11" customFormat="1" x14ac:dyDescent="0.2">
      <c r="A152" s="29" t="s">
        <v>109</v>
      </c>
      <c r="B152" s="30" t="s">
        <v>110</v>
      </c>
      <c r="C152" s="15">
        <v>38220000</v>
      </c>
      <c r="D152" s="15">
        <v>0</v>
      </c>
      <c r="E152" s="15">
        <f t="shared" si="91"/>
        <v>38220000</v>
      </c>
      <c r="F152" s="93">
        <v>18120000</v>
      </c>
      <c r="G152" s="93">
        <v>0</v>
      </c>
      <c r="H152" s="93">
        <f t="shared" si="92"/>
        <v>18120000</v>
      </c>
      <c r="I152" s="93">
        <v>2680000</v>
      </c>
      <c r="J152" s="93">
        <v>0</v>
      </c>
      <c r="K152" s="93">
        <f t="shared" si="93"/>
        <v>2680000</v>
      </c>
      <c r="L152" s="93">
        <f t="shared" si="94"/>
        <v>20800000</v>
      </c>
      <c r="M152" s="93">
        <f t="shared" si="94"/>
        <v>0</v>
      </c>
      <c r="N152" s="93">
        <f t="shared" si="95"/>
        <v>20800000</v>
      </c>
      <c r="O152" s="94">
        <f t="shared" si="87"/>
        <v>54.421768707482997</v>
      </c>
      <c r="P152" s="94">
        <v>0</v>
      </c>
      <c r="Q152" s="94">
        <f t="shared" si="88"/>
        <v>54.421768707482997</v>
      </c>
      <c r="R152" s="93">
        <f t="shared" si="55"/>
        <v>17420000</v>
      </c>
      <c r="S152" s="95"/>
    </row>
    <row r="153" spans="1:19" s="11" customFormat="1" x14ac:dyDescent="0.2">
      <c r="A153" s="29" t="s">
        <v>121</v>
      </c>
      <c r="B153" s="30" t="s">
        <v>122</v>
      </c>
      <c r="C153" s="15">
        <v>2700000</v>
      </c>
      <c r="D153" s="15">
        <v>0</v>
      </c>
      <c r="E153" s="15">
        <f t="shared" si="91"/>
        <v>2700000</v>
      </c>
      <c r="F153" s="93">
        <v>2700000</v>
      </c>
      <c r="G153" s="93">
        <v>0</v>
      </c>
      <c r="H153" s="93">
        <f t="shared" si="92"/>
        <v>2700000</v>
      </c>
      <c r="I153" s="93">
        <v>0</v>
      </c>
      <c r="J153" s="93">
        <v>0</v>
      </c>
      <c r="K153" s="93">
        <f t="shared" si="93"/>
        <v>0</v>
      </c>
      <c r="L153" s="93">
        <f t="shared" si="94"/>
        <v>2700000</v>
      </c>
      <c r="M153" s="93">
        <f t="shared" si="94"/>
        <v>0</v>
      </c>
      <c r="N153" s="93">
        <f t="shared" si="95"/>
        <v>2700000</v>
      </c>
      <c r="O153" s="94">
        <f t="shared" si="87"/>
        <v>100</v>
      </c>
      <c r="P153" s="94">
        <v>0</v>
      </c>
      <c r="Q153" s="94">
        <f t="shared" si="88"/>
        <v>100</v>
      </c>
      <c r="R153" s="93">
        <f t="shared" si="55"/>
        <v>0</v>
      </c>
      <c r="S153" s="95"/>
    </row>
    <row r="154" spans="1:19" s="11" customFormat="1" x14ac:dyDescent="0.2">
      <c r="A154" s="29" t="s">
        <v>123</v>
      </c>
      <c r="B154" s="30" t="s">
        <v>124</v>
      </c>
      <c r="C154" s="15">
        <v>58500000</v>
      </c>
      <c r="D154" s="15">
        <v>0</v>
      </c>
      <c r="E154" s="15">
        <f t="shared" si="91"/>
        <v>58500000</v>
      </c>
      <c r="F154" s="93">
        <v>0</v>
      </c>
      <c r="G154" s="93">
        <v>0</v>
      </c>
      <c r="H154" s="93">
        <f t="shared" si="92"/>
        <v>0</v>
      </c>
      <c r="I154" s="93">
        <v>13500000</v>
      </c>
      <c r="J154" s="93">
        <v>0</v>
      </c>
      <c r="K154" s="93">
        <f t="shared" si="93"/>
        <v>13500000</v>
      </c>
      <c r="L154" s="93">
        <f t="shared" si="94"/>
        <v>13500000</v>
      </c>
      <c r="M154" s="93">
        <f t="shared" si="94"/>
        <v>0</v>
      </c>
      <c r="N154" s="93">
        <f t="shared" si="95"/>
        <v>13500000</v>
      </c>
      <c r="O154" s="94">
        <f t="shared" si="87"/>
        <v>23.076923076923077</v>
      </c>
      <c r="P154" s="94">
        <v>0</v>
      </c>
      <c r="Q154" s="94">
        <f t="shared" si="88"/>
        <v>23.076923076923077</v>
      </c>
      <c r="R154" s="93">
        <f t="shared" si="55"/>
        <v>45000000</v>
      </c>
      <c r="S154" s="95"/>
    </row>
    <row r="155" spans="1:19" s="11" customFormat="1" x14ac:dyDescent="0.2">
      <c r="A155" s="29" t="s">
        <v>78</v>
      </c>
      <c r="B155" s="30" t="s">
        <v>79</v>
      </c>
      <c r="C155" s="15">
        <v>643850000</v>
      </c>
      <c r="D155" s="15">
        <v>0</v>
      </c>
      <c r="E155" s="15">
        <f t="shared" si="91"/>
        <v>643850000</v>
      </c>
      <c r="F155" s="93">
        <v>390219700</v>
      </c>
      <c r="G155" s="93">
        <v>0</v>
      </c>
      <c r="H155" s="93">
        <f t="shared" si="92"/>
        <v>390219700</v>
      </c>
      <c r="I155" s="93">
        <v>49397300</v>
      </c>
      <c r="J155" s="93">
        <v>0</v>
      </c>
      <c r="K155" s="93">
        <f t="shared" si="93"/>
        <v>49397300</v>
      </c>
      <c r="L155" s="93">
        <f t="shared" si="94"/>
        <v>439617000</v>
      </c>
      <c r="M155" s="93">
        <f t="shared" si="94"/>
        <v>0</v>
      </c>
      <c r="N155" s="93">
        <f t="shared" si="95"/>
        <v>439617000</v>
      </c>
      <c r="O155" s="94">
        <f t="shared" si="87"/>
        <v>68.279412906732944</v>
      </c>
      <c r="P155" s="94">
        <v>0</v>
      </c>
      <c r="Q155" s="94">
        <f t="shared" si="88"/>
        <v>68.279412906732944</v>
      </c>
      <c r="R155" s="93">
        <f t="shared" si="55"/>
        <v>204233000</v>
      </c>
      <c r="S155" s="95"/>
    </row>
    <row r="156" spans="1:19" s="28" customFormat="1" ht="18" x14ac:dyDescent="0.2">
      <c r="A156" s="78" t="s">
        <v>245</v>
      </c>
      <c r="B156" s="142" t="s">
        <v>246</v>
      </c>
      <c r="C156" s="143">
        <f t="shared" ref="C156:N156" si="96">C157+C166+C173</f>
        <v>1682895100</v>
      </c>
      <c r="D156" s="143">
        <f t="shared" si="96"/>
        <v>368452300</v>
      </c>
      <c r="E156" s="143">
        <f t="shared" si="96"/>
        <v>2051347400</v>
      </c>
      <c r="F156" s="143">
        <f t="shared" si="96"/>
        <v>977394300</v>
      </c>
      <c r="G156" s="143">
        <f t="shared" si="96"/>
        <v>337250300</v>
      </c>
      <c r="H156" s="143">
        <f t="shared" si="96"/>
        <v>1314644600</v>
      </c>
      <c r="I156" s="143">
        <f t="shared" si="96"/>
        <v>85764500</v>
      </c>
      <c r="J156" s="143">
        <f t="shared" si="96"/>
        <v>998000</v>
      </c>
      <c r="K156" s="143">
        <f t="shared" si="96"/>
        <v>86762500</v>
      </c>
      <c r="L156" s="143">
        <f t="shared" si="96"/>
        <v>1063158800</v>
      </c>
      <c r="M156" s="143">
        <f t="shared" si="96"/>
        <v>338248300</v>
      </c>
      <c r="N156" s="143">
        <f t="shared" si="96"/>
        <v>1401407100</v>
      </c>
      <c r="O156" s="144">
        <f t="shared" si="87"/>
        <v>63.174395124211848</v>
      </c>
      <c r="P156" s="144">
        <f>M156/D156*100</f>
        <v>91.802466696503188</v>
      </c>
      <c r="Q156" s="144">
        <f t="shared" si="88"/>
        <v>68.316419734658311</v>
      </c>
      <c r="R156" s="143">
        <f t="shared" si="55"/>
        <v>649940300</v>
      </c>
      <c r="S156" s="145"/>
    </row>
    <row r="157" spans="1:19" s="23" customFormat="1" ht="18.75" customHeight="1" x14ac:dyDescent="0.2">
      <c r="A157" s="83" t="s">
        <v>247</v>
      </c>
      <c r="B157" s="114" t="s">
        <v>248</v>
      </c>
      <c r="C157" s="115">
        <f>C158</f>
        <v>539641000</v>
      </c>
      <c r="D157" s="115">
        <f>D158</f>
        <v>368452300</v>
      </c>
      <c r="E157" s="115">
        <f>E158</f>
        <v>908093300</v>
      </c>
      <c r="F157" s="115">
        <f t="shared" ref="F157:N157" si="97">F158</f>
        <v>488991000</v>
      </c>
      <c r="G157" s="115">
        <f t="shared" si="97"/>
        <v>337250300</v>
      </c>
      <c r="H157" s="115">
        <f t="shared" si="97"/>
        <v>826241300</v>
      </c>
      <c r="I157" s="115">
        <f t="shared" si="97"/>
        <v>4724500</v>
      </c>
      <c r="J157" s="115">
        <f t="shared" si="97"/>
        <v>998000</v>
      </c>
      <c r="K157" s="115">
        <f t="shared" si="97"/>
        <v>5722500</v>
      </c>
      <c r="L157" s="115">
        <f t="shared" si="97"/>
        <v>493715500</v>
      </c>
      <c r="M157" s="115">
        <f t="shared" si="97"/>
        <v>338248300</v>
      </c>
      <c r="N157" s="115">
        <f t="shared" si="97"/>
        <v>831963800</v>
      </c>
      <c r="O157" s="116">
        <f t="shared" si="87"/>
        <v>91.489619951041519</v>
      </c>
      <c r="P157" s="116">
        <f>M157/D157*100</f>
        <v>91.802466696503188</v>
      </c>
      <c r="Q157" s="116">
        <f t="shared" si="88"/>
        <v>91.616555259244834</v>
      </c>
      <c r="R157" s="115">
        <f t="shared" si="55"/>
        <v>76129500</v>
      </c>
      <c r="S157" s="122"/>
    </row>
    <row r="158" spans="1:19" s="16" customFormat="1" x14ac:dyDescent="0.2">
      <c r="A158" s="110" t="s">
        <v>249</v>
      </c>
      <c r="B158" s="110" t="s">
        <v>250</v>
      </c>
      <c r="C158" s="140">
        <f t="shared" ref="C158:N158" si="98">SUM(C159:C165)</f>
        <v>539641000</v>
      </c>
      <c r="D158" s="140">
        <f t="shared" si="98"/>
        <v>368452300</v>
      </c>
      <c r="E158" s="140">
        <f t="shared" si="98"/>
        <v>908093300</v>
      </c>
      <c r="F158" s="140">
        <f t="shared" si="98"/>
        <v>488991000</v>
      </c>
      <c r="G158" s="140">
        <f t="shared" si="98"/>
        <v>337250300</v>
      </c>
      <c r="H158" s="140">
        <f t="shared" si="98"/>
        <v>826241300</v>
      </c>
      <c r="I158" s="140">
        <f t="shared" si="98"/>
        <v>4724500</v>
      </c>
      <c r="J158" s="140">
        <f t="shared" si="98"/>
        <v>998000</v>
      </c>
      <c r="K158" s="140">
        <f t="shared" si="98"/>
        <v>5722500</v>
      </c>
      <c r="L158" s="140">
        <f t="shared" si="98"/>
        <v>493715500</v>
      </c>
      <c r="M158" s="140">
        <f t="shared" si="98"/>
        <v>338248300</v>
      </c>
      <c r="N158" s="140">
        <f t="shared" si="98"/>
        <v>831963800</v>
      </c>
      <c r="O158" s="141">
        <f t="shared" si="87"/>
        <v>91.489619951041519</v>
      </c>
      <c r="P158" s="141">
        <f>M158/D158*100</f>
        <v>91.802466696503188</v>
      </c>
      <c r="Q158" s="141">
        <f t="shared" si="88"/>
        <v>91.616555259244834</v>
      </c>
      <c r="R158" s="140">
        <f t="shared" si="55"/>
        <v>76129500</v>
      </c>
      <c r="S158" s="113"/>
    </row>
    <row r="159" spans="1:19" s="11" customFormat="1" x14ac:dyDescent="0.2">
      <c r="A159" s="29" t="s">
        <v>113</v>
      </c>
      <c r="B159" s="30" t="s">
        <v>91</v>
      </c>
      <c r="C159" s="15">
        <v>28978800</v>
      </c>
      <c r="D159" s="15">
        <v>12439000</v>
      </c>
      <c r="E159" s="15">
        <f t="shared" ref="E159:E165" si="99">C159+D159</f>
        <v>41417800</v>
      </c>
      <c r="F159" s="93">
        <v>28978800</v>
      </c>
      <c r="G159" s="93">
        <v>11439000</v>
      </c>
      <c r="H159" s="93">
        <f t="shared" ref="H159:H165" si="100">F159+G159</f>
        <v>40417800</v>
      </c>
      <c r="I159" s="93">
        <v>0</v>
      </c>
      <c r="J159" s="93">
        <v>998000</v>
      </c>
      <c r="K159" s="93">
        <f t="shared" ref="K159:K165" si="101">I159+J159</f>
        <v>998000</v>
      </c>
      <c r="L159" s="93">
        <f t="shared" ref="L159:M165" si="102">F159+I159</f>
        <v>28978800</v>
      </c>
      <c r="M159" s="93">
        <f>G159+J159</f>
        <v>12437000</v>
      </c>
      <c r="N159" s="93">
        <f t="shared" ref="N159:N165" si="103">L159+M159</f>
        <v>41415800</v>
      </c>
      <c r="O159" s="94">
        <f t="shared" si="87"/>
        <v>100</v>
      </c>
      <c r="P159" s="94">
        <f>M159/D159*100</f>
        <v>99.983921537101054</v>
      </c>
      <c r="Q159" s="94">
        <f t="shared" si="88"/>
        <v>99.995171158294255</v>
      </c>
      <c r="R159" s="93">
        <f t="shared" si="55"/>
        <v>2000</v>
      </c>
      <c r="S159" s="95"/>
    </row>
    <row r="160" spans="1:19" s="11" customFormat="1" x14ac:dyDescent="0.2">
      <c r="A160" s="29" t="s">
        <v>114</v>
      </c>
      <c r="B160" s="30" t="s">
        <v>93</v>
      </c>
      <c r="C160" s="15">
        <v>1760200</v>
      </c>
      <c r="D160" s="15">
        <v>1263300</v>
      </c>
      <c r="E160" s="15">
        <f t="shared" si="99"/>
        <v>3023500</v>
      </c>
      <c r="F160" s="93">
        <v>1116700</v>
      </c>
      <c r="G160" s="93">
        <v>0</v>
      </c>
      <c r="H160" s="93">
        <f t="shared" si="100"/>
        <v>1116700</v>
      </c>
      <c r="I160" s="93">
        <v>0</v>
      </c>
      <c r="J160" s="93">
        <v>0</v>
      </c>
      <c r="K160" s="93">
        <f t="shared" si="101"/>
        <v>0</v>
      </c>
      <c r="L160" s="93">
        <f t="shared" si="102"/>
        <v>1116700</v>
      </c>
      <c r="M160" s="93">
        <f t="shared" si="102"/>
        <v>0</v>
      </c>
      <c r="N160" s="93">
        <f t="shared" si="103"/>
        <v>1116700</v>
      </c>
      <c r="O160" s="94">
        <f t="shared" si="87"/>
        <v>63.441654357459377</v>
      </c>
      <c r="P160" s="94">
        <f>M160/D160*100</f>
        <v>0</v>
      </c>
      <c r="Q160" s="94">
        <f t="shared" si="88"/>
        <v>36.934016867868365</v>
      </c>
      <c r="R160" s="93">
        <f t="shared" si="55"/>
        <v>1906800</v>
      </c>
      <c r="S160" s="95"/>
    </row>
    <row r="161" spans="1:19" s="11" customFormat="1" x14ac:dyDescent="0.2">
      <c r="A161" s="29" t="s">
        <v>109</v>
      </c>
      <c r="B161" s="30" t="s">
        <v>110</v>
      </c>
      <c r="C161" s="15">
        <v>226942000</v>
      </c>
      <c r="D161" s="15">
        <v>0</v>
      </c>
      <c r="E161" s="15">
        <f t="shared" si="99"/>
        <v>226942000</v>
      </c>
      <c r="F161" s="93">
        <v>226872000</v>
      </c>
      <c r="G161" s="93">
        <v>0</v>
      </c>
      <c r="H161" s="93">
        <f t="shared" si="100"/>
        <v>226872000</v>
      </c>
      <c r="I161" s="93">
        <v>0</v>
      </c>
      <c r="J161" s="93">
        <v>0</v>
      </c>
      <c r="K161" s="93">
        <f t="shared" si="101"/>
        <v>0</v>
      </c>
      <c r="L161" s="93">
        <f t="shared" si="102"/>
        <v>226872000</v>
      </c>
      <c r="M161" s="93">
        <f t="shared" si="102"/>
        <v>0</v>
      </c>
      <c r="N161" s="93">
        <f t="shared" si="103"/>
        <v>226872000</v>
      </c>
      <c r="O161" s="94">
        <f t="shared" si="87"/>
        <v>99.96915511452265</v>
      </c>
      <c r="P161" s="94">
        <v>0</v>
      </c>
      <c r="Q161" s="94">
        <f t="shared" si="88"/>
        <v>99.96915511452265</v>
      </c>
      <c r="R161" s="93">
        <f t="shared" si="55"/>
        <v>70000</v>
      </c>
      <c r="S161" s="95"/>
    </row>
    <row r="162" spans="1:19" s="11" customFormat="1" x14ac:dyDescent="0.2">
      <c r="A162" s="29" t="s">
        <v>121</v>
      </c>
      <c r="B162" s="30" t="s">
        <v>122</v>
      </c>
      <c r="C162" s="15">
        <v>14400000</v>
      </c>
      <c r="D162" s="15">
        <v>0</v>
      </c>
      <c r="E162" s="15">
        <f t="shared" si="99"/>
        <v>14400000</v>
      </c>
      <c r="F162" s="93">
        <v>14400000</v>
      </c>
      <c r="G162" s="93">
        <v>0</v>
      </c>
      <c r="H162" s="93">
        <f t="shared" si="100"/>
        <v>14400000</v>
      </c>
      <c r="I162" s="93">
        <v>0</v>
      </c>
      <c r="J162" s="93">
        <v>0</v>
      </c>
      <c r="K162" s="93">
        <f t="shared" si="101"/>
        <v>0</v>
      </c>
      <c r="L162" s="93">
        <f t="shared" si="102"/>
        <v>14400000</v>
      </c>
      <c r="M162" s="93">
        <f t="shared" si="102"/>
        <v>0</v>
      </c>
      <c r="N162" s="93">
        <f t="shared" si="103"/>
        <v>14400000</v>
      </c>
      <c r="O162" s="94">
        <f t="shared" si="87"/>
        <v>100</v>
      </c>
      <c r="P162" s="94">
        <v>0</v>
      </c>
      <c r="Q162" s="94">
        <f t="shared" si="88"/>
        <v>100</v>
      </c>
      <c r="R162" s="93">
        <f t="shared" ref="R162:R225" si="104">E162-N162</f>
        <v>0</v>
      </c>
      <c r="S162" s="95"/>
    </row>
    <row r="163" spans="1:19" s="11" customFormat="1" x14ac:dyDescent="0.2">
      <c r="A163" s="29" t="s">
        <v>251</v>
      </c>
      <c r="B163" s="30" t="s">
        <v>252</v>
      </c>
      <c r="C163" s="15">
        <v>22200000</v>
      </c>
      <c r="D163" s="15">
        <v>0</v>
      </c>
      <c r="E163" s="15">
        <f t="shared" si="99"/>
        <v>22200000</v>
      </c>
      <c r="F163" s="93">
        <v>22200000</v>
      </c>
      <c r="G163" s="93">
        <v>0</v>
      </c>
      <c r="H163" s="93">
        <f t="shared" si="100"/>
        <v>22200000</v>
      </c>
      <c r="I163" s="93">
        <v>0</v>
      </c>
      <c r="J163" s="93">
        <v>0</v>
      </c>
      <c r="K163" s="93">
        <f t="shared" si="101"/>
        <v>0</v>
      </c>
      <c r="L163" s="93">
        <f t="shared" si="102"/>
        <v>22200000</v>
      </c>
      <c r="M163" s="93">
        <f t="shared" si="102"/>
        <v>0</v>
      </c>
      <c r="N163" s="93">
        <f t="shared" si="103"/>
        <v>22200000</v>
      </c>
      <c r="O163" s="94">
        <f t="shared" si="87"/>
        <v>100</v>
      </c>
      <c r="P163" s="94">
        <v>0</v>
      </c>
      <c r="Q163" s="94">
        <f t="shared" si="88"/>
        <v>100</v>
      </c>
      <c r="R163" s="93">
        <f t="shared" si="104"/>
        <v>0</v>
      </c>
      <c r="S163" s="95"/>
    </row>
    <row r="164" spans="1:19" s="11" customFormat="1" x14ac:dyDescent="0.2">
      <c r="A164" s="29" t="s">
        <v>78</v>
      </c>
      <c r="B164" s="30" t="s">
        <v>79</v>
      </c>
      <c r="C164" s="15">
        <v>209960000</v>
      </c>
      <c r="D164" s="15">
        <v>337200000</v>
      </c>
      <c r="E164" s="15">
        <f t="shared" si="99"/>
        <v>547160000</v>
      </c>
      <c r="F164" s="93">
        <v>160023500</v>
      </c>
      <c r="G164" s="93">
        <v>308261300</v>
      </c>
      <c r="H164" s="93">
        <f t="shared" si="100"/>
        <v>468284800</v>
      </c>
      <c r="I164" s="93">
        <v>4724500</v>
      </c>
      <c r="J164" s="93">
        <v>0</v>
      </c>
      <c r="K164" s="93">
        <f t="shared" si="101"/>
        <v>4724500</v>
      </c>
      <c r="L164" s="93">
        <f t="shared" si="102"/>
        <v>164748000</v>
      </c>
      <c r="M164" s="93">
        <f t="shared" si="102"/>
        <v>308261300</v>
      </c>
      <c r="N164" s="93">
        <f t="shared" si="103"/>
        <v>473009300</v>
      </c>
      <c r="O164" s="94">
        <f t="shared" si="87"/>
        <v>78.466374547532865</v>
      </c>
      <c r="P164" s="94">
        <f>M164/D164*100</f>
        <v>91.417941874258602</v>
      </c>
      <c r="Q164" s="94">
        <f t="shared" si="88"/>
        <v>86.448077344835156</v>
      </c>
      <c r="R164" s="93">
        <f t="shared" si="104"/>
        <v>74150700</v>
      </c>
      <c r="S164" s="95"/>
    </row>
    <row r="165" spans="1:19" s="11" customFormat="1" x14ac:dyDescent="0.2">
      <c r="A165" s="29" t="s">
        <v>253</v>
      </c>
      <c r="B165" s="30" t="s">
        <v>254</v>
      </c>
      <c r="C165" s="15">
        <v>35400000</v>
      </c>
      <c r="D165" s="15">
        <v>17550000</v>
      </c>
      <c r="E165" s="15">
        <f t="shared" si="99"/>
        <v>52950000</v>
      </c>
      <c r="F165" s="93">
        <v>35400000</v>
      </c>
      <c r="G165" s="93">
        <v>17550000</v>
      </c>
      <c r="H165" s="93">
        <f t="shared" si="100"/>
        <v>52950000</v>
      </c>
      <c r="I165" s="93">
        <v>0</v>
      </c>
      <c r="J165" s="93">
        <v>0</v>
      </c>
      <c r="K165" s="93">
        <f t="shared" si="101"/>
        <v>0</v>
      </c>
      <c r="L165" s="93">
        <f t="shared" si="102"/>
        <v>35400000</v>
      </c>
      <c r="M165" s="93">
        <f t="shared" si="102"/>
        <v>17550000</v>
      </c>
      <c r="N165" s="93">
        <f t="shared" si="103"/>
        <v>52950000</v>
      </c>
      <c r="O165" s="94">
        <f t="shared" si="87"/>
        <v>100</v>
      </c>
      <c r="P165" s="94">
        <f>M165/D165*100</f>
        <v>100</v>
      </c>
      <c r="Q165" s="94">
        <f t="shared" si="88"/>
        <v>100</v>
      </c>
      <c r="R165" s="93">
        <f t="shared" si="104"/>
        <v>0</v>
      </c>
      <c r="S165" s="95"/>
    </row>
    <row r="166" spans="1:19" s="23" customFormat="1" ht="18.75" customHeight="1" x14ac:dyDescent="0.2">
      <c r="A166" s="83" t="s">
        <v>255</v>
      </c>
      <c r="B166" s="114" t="s">
        <v>256</v>
      </c>
      <c r="C166" s="115">
        <f>C167</f>
        <v>709117000</v>
      </c>
      <c r="D166" s="115">
        <f>D167</f>
        <v>0</v>
      </c>
      <c r="E166" s="115">
        <f>E167</f>
        <v>709117000</v>
      </c>
      <c r="F166" s="115">
        <f t="shared" ref="F166:N166" si="105">F167</f>
        <v>204389100</v>
      </c>
      <c r="G166" s="115">
        <f t="shared" si="105"/>
        <v>0</v>
      </c>
      <c r="H166" s="115">
        <f t="shared" si="105"/>
        <v>204389100</v>
      </c>
      <c r="I166" s="115">
        <f t="shared" si="105"/>
        <v>49410000</v>
      </c>
      <c r="J166" s="115">
        <f t="shared" si="105"/>
        <v>0</v>
      </c>
      <c r="K166" s="115">
        <f t="shared" si="105"/>
        <v>49410000</v>
      </c>
      <c r="L166" s="115">
        <f t="shared" si="105"/>
        <v>253799100</v>
      </c>
      <c r="M166" s="115">
        <f t="shared" si="105"/>
        <v>0</v>
      </c>
      <c r="N166" s="115">
        <f t="shared" si="105"/>
        <v>253799100</v>
      </c>
      <c r="O166" s="116">
        <f t="shared" si="87"/>
        <v>35.790863848984017</v>
      </c>
      <c r="P166" s="116">
        <v>0</v>
      </c>
      <c r="Q166" s="116">
        <f t="shared" si="88"/>
        <v>35.790863848984017</v>
      </c>
      <c r="R166" s="115">
        <f t="shared" si="104"/>
        <v>455317900</v>
      </c>
      <c r="S166" s="122"/>
    </row>
    <row r="167" spans="1:19" s="16" customFormat="1" x14ac:dyDescent="0.2">
      <c r="A167" s="110" t="s">
        <v>257</v>
      </c>
      <c r="B167" s="110" t="s">
        <v>258</v>
      </c>
      <c r="C167" s="140">
        <f>SUM(C168:C172)</f>
        <v>709117000</v>
      </c>
      <c r="D167" s="140">
        <f>SUM(D168:D172)</f>
        <v>0</v>
      </c>
      <c r="E167" s="140">
        <f>SUM(E168:E172)</f>
        <v>709117000</v>
      </c>
      <c r="F167" s="140">
        <f t="shared" ref="F167:N167" si="106">SUM(F168:F172)</f>
        <v>204389100</v>
      </c>
      <c r="G167" s="140">
        <f t="shared" si="106"/>
        <v>0</v>
      </c>
      <c r="H167" s="140">
        <f t="shared" si="106"/>
        <v>204389100</v>
      </c>
      <c r="I167" s="140">
        <f t="shared" si="106"/>
        <v>49410000</v>
      </c>
      <c r="J167" s="140">
        <f t="shared" si="106"/>
        <v>0</v>
      </c>
      <c r="K167" s="140">
        <f t="shared" si="106"/>
        <v>49410000</v>
      </c>
      <c r="L167" s="140">
        <f t="shared" si="106"/>
        <v>253799100</v>
      </c>
      <c r="M167" s="140">
        <f t="shared" si="106"/>
        <v>0</v>
      </c>
      <c r="N167" s="140">
        <f t="shared" si="106"/>
        <v>253799100</v>
      </c>
      <c r="O167" s="141">
        <f t="shared" si="87"/>
        <v>35.790863848984017</v>
      </c>
      <c r="P167" s="141">
        <v>0</v>
      </c>
      <c r="Q167" s="141">
        <f t="shared" si="88"/>
        <v>35.790863848984017</v>
      </c>
      <c r="R167" s="140">
        <f t="shared" si="104"/>
        <v>455317900</v>
      </c>
      <c r="S167" s="113"/>
    </row>
    <row r="168" spans="1:19" s="11" customFormat="1" x14ac:dyDescent="0.2">
      <c r="A168" s="29" t="s">
        <v>114</v>
      </c>
      <c r="B168" s="30" t="s">
        <v>93</v>
      </c>
      <c r="C168" s="15">
        <v>6397000</v>
      </c>
      <c r="D168" s="15">
        <v>0</v>
      </c>
      <c r="E168" s="15">
        <f>C168+D168</f>
        <v>6397000</v>
      </c>
      <c r="F168" s="93">
        <v>1966000</v>
      </c>
      <c r="G168" s="93">
        <v>0</v>
      </c>
      <c r="H168" s="93">
        <f>F168+G168</f>
        <v>1966000</v>
      </c>
      <c r="I168" s="93">
        <v>0</v>
      </c>
      <c r="J168" s="93">
        <v>0</v>
      </c>
      <c r="K168" s="93">
        <f>I168+J168</f>
        <v>0</v>
      </c>
      <c r="L168" s="93">
        <f t="shared" ref="L168:M172" si="107">F168+I168</f>
        <v>1966000</v>
      </c>
      <c r="M168" s="93">
        <f t="shared" si="107"/>
        <v>0</v>
      </c>
      <c r="N168" s="93">
        <f>L168+M168</f>
        <v>1966000</v>
      </c>
      <c r="O168" s="94">
        <f t="shared" si="87"/>
        <v>30.733156166953258</v>
      </c>
      <c r="P168" s="94">
        <v>0</v>
      </c>
      <c r="Q168" s="94">
        <f t="shared" si="88"/>
        <v>30.733156166953258</v>
      </c>
      <c r="R168" s="93">
        <f t="shared" si="104"/>
        <v>4431000</v>
      </c>
      <c r="S168" s="95"/>
    </row>
    <row r="169" spans="1:19" s="11" customFormat="1" x14ac:dyDescent="0.2">
      <c r="A169" s="29" t="s">
        <v>109</v>
      </c>
      <c r="B169" s="30" t="s">
        <v>110</v>
      </c>
      <c r="C169" s="15">
        <v>109200000</v>
      </c>
      <c r="D169" s="15">
        <v>0</v>
      </c>
      <c r="E169" s="15">
        <f>C169+D169</f>
        <v>109200000</v>
      </c>
      <c r="F169" s="96">
        <v>31122000</v>
      </c>
      <c r="G169" s="93">
        <v>0</v>
      </c>
      <c r="H169" s="93">
        <f>F169+G169</f>
        <v>31122000</v>
      </c>
      <c r="I169" s="93">
        <v>7280000</v>
      </c>
      <c r="J169" s="93">
        <v>0</v>
      </c>
      <c r="K169" s="93">
        <f>I169+J169</f>
        <v>7280000</v>
      </c>
      <c r="L169" s="93">
        <f t="shared" si="107"/>
        <v>38402000</v>
      </c>
      <c r="M169" s="93">
        <f t="shared" si="107"/>
        <v>0</v>
      </c>
      <c r="N169" s="93">
        <f>L169+M169</f>
        <v>38402000</v>
      </c>
      <c r="O169" s="94">
        <f t="shared" si="87"/>
        <v>35.166666666666671</v>
      </c>
      <c r="P169" s="94">
        <v>0</v>
      </c>
      <c r="Q169" s="94">
        <f t="shared" si="88"/>
        <v>35.166666666666671</v>
      </c>
      <c r="R169" s="93">
        <f t="shared" si="104"/>
        <v>70798000</v>
      </c>
      <c r="S169" s="95"/>
    </row>
    <row r="170" spans="1:19" s="11" customFormat="1" x14ac:dyDescent="0.2">
      <c r="A170" s="29" t="s">
        <v>251</v>
      </c>
      <c r="B170" s="30" t="s">
        <v>252</v>
      </c>
      <c r="C170" s="15">
        <v>108000000</v>
      </c>
      <c r="D170" s="15">
        <v>0</v>
      </c>
      <c r="E170" s="15">
        <f>C170+D170</f>
        <v>108000000</v>
      </c>
      <c r="F170" s="96">
        <v>32400000</v>
      </c>
      <c r="G170" s="93">
        <v>0</v>
      </c>
      <c r="H170" s="93">
        <f>F170+G170</f>
        <v>32400000</v>
      </c>
      <c r="I170" s="93">
        <v>7200000</v>
      </c>
      <c r="J170" s="93">
        <v>0</v>
      </c>
      <c r="K170" s="93">
        <f>I170+J170</f>
        <v>7200000</v>
      </c>
      <c r="L170" s="93">
        <f t="shared" si="107"/>
        <v>39600000</v>
      </c>
      <c r="M170" s="93">
        <f t="shared" si="107"/>
        <v>0</v>
      </c>
      <c r="N170" s="93">
        <f>L170+M170</f>
        <v>39600000</v>
      </c>
      <c r="O170" s="94">
        <f t="shared" si="87"/>
        <v>36.666666666666664</v>
      </c>
      <c r="P170" s="94">
        <v>0</v>
      </c>
      <c r="Q170" s="94">
        <f t="shared" si="88"/>
        <v>36.666666666666664</v>
      </c>
      <c r="R170" s="93">
        <f t="shared" si="104"/>
        <v>68400000</v>
      </c>
      <c r="S170" s="95"/>
    </row>
    <row r="171" spans="1:19" s="11" customFormat="1" x14ac:dyDescent="0.2">
      <c r="A171" s="29" t="s">
        <v>78</v>
      </c>
      <c r="B171" s="30" t="s">
        <v>79</v>
      </c>
      <c r="C171" s="15">
        <v>359520000</v>
      </c>
      <c r="D171" s="15">
        <v>0</v>
      </c>
      <c r="E171" s="15">
        <f>C171+D171</f>
        <v>359520000</v>
      </c>
      <c r="F171" s="96">
        <v>102991100</v>
      </c>
      <c r="G171" s="93">
        <v>0</v>
      </c>
      <c r="H171" s="93">
        <f>F171+G171</f>
        <v>102991100</v>
      </c>
      <c r="I171" s="93">
        <v>34930000</v>
      </c>
      <c r="J171" s="93">
        <v>0</v>
      </c>
      <c r="K171" s="93">
        <f>I171+J171</f>
        <v>34930000</v>
      </c>
      <c r="L171" s="93">
        <f t="shared" si="107"/>
        <v>137921100</v>
      </c>
      <c r="M171" s="93">
        <f t="shared" si="107"/>
        <v>0</v>
      </c>
      <c r="N171" s="93">
        <f>L171+M171</f>
        <v>137921100</v>
      </c>
      <c r="O171" s="94">
        <f t="shared" si="87"/>
        <v>38.36256675567423</v>
      </c>
      <c r="P171" s="94">
        <v>0</v>
      </c>
      <c r="Q171" s="94">
        <f t="shared" si="88"/>
        <v>38.36256675567423</v>
      </c>
      <c r="R171" s="93">
        <f t="shared" si="104"/>
        <v>221598900</v>
      </c>
      <c r="S171" s="95"/>
    </row>
    <row r="172" spans="1:19" s="11" customFormat="1" x14ac:dyDescent="0.2">
      <c r="A172" s="29" t="s">
        <v>253</v>
      </c>
      <c r="B172" s="30" t="s">
        <v>254</v>
      </c>
      <c r="C172" s="15">
        <v>126000000</v>
      </c>
      <c r="D172" s="15">
        <v>0</v>
      </c>
      <c r="E172" s="15">
        <f>C172+D172</f>
        <v>126000000</v>
      </c>
      <c r="F172" s="96">
        <v>35910000</v>
      </c>
      <c r="G172" s="93">
        <v>0</v>
      </c>
      <c r="H172" s="93">
        <f>F172+G172</f>
        <v>35910000</v>
      </c>
      <c r="I172" s="93">
        <v>0</v>
      </c>
      <c r="J172" s="93">
        <v>0</v>
      </c>
      <c r="K172" s="93">
        <f>I172+J172</f>
        <v>0</v>
      </c>
      <c r="L172" s="93">
        <f t="shared" si="107"/>
        <v>35910000</v>
      </c>
      <c r="M172" s="93">
        <f t="shared" si="107"/>
        <v>0</v>
      </c>
      <c r="N172" s="93">
        <f>L172+M172</f>
        <v>35910000</v>
      </c>
      <c r="O172" s="94">
        <f t="shared" si="87"/>
        <v>28.499999999999996</v>
      </c>
      <c r="P172" s="94">
        <v>0</v>
      </c>
      <c r="Q172" s="94">
        <f t="shared" si="88"/>
        <v>28.499999999999996</v>
      </c>
      <c r="R172" s="93">
        <f t="shared" si="104"/>
        <v>90090000</v>
      </c>
      <c r="S172" s="95"/>
    </row>
    <row r="173" spans="1:19" s="23" customFormat="1" ht="19.5" customHeight="1" x14ac:dyDescent="0.2">
      <c r="A173" s="83" t="s">
        <v>259</v>
      </c>
      <c r="B173" s="114" t="s">
        <v>260</v>
      </c>
      <c r="C173" s="115">
        <f t="shared" ref="C173:N173" si="108">C174+C180</f>
        <v>434137100</v>
      </c>
      <c r="D173" s="115">
        <f t="shared" si="108"/>
        <v>0</v>
      </c>
      <c r="E173" s="115">
        <f t="shared" si="108"/>
        <v>434137100</v>
      </c>
      <c r="F173" s="115">
        <f t="shared" si="108"/>
        <v>284014200</v>
      </c>
      <c r="G173" s="115">
        <f t="shared" si="108"/>
        <v>0</v>
      </c>
      <c r="H173" s="115">
        <f t="shared" si="108"/>
        <v>284014200</v>
      </c>
      <c r="I173" s="115">
        <f t="shared" si="108"/>
        <v>31630000</v>
      </c>
      <c r="J173" s="115">
        <f t="shared" si="108"/>
        <v>0</v>
      </c>
      <c r="K173" s="115">
        <f t="shared" si="108"/>
        <v>31630000</v>
      </c>
      <c r="L173" s="115">
        <f t="shared" si="108"/>
        <v>315644200</v>
      </c>
      <c r="M173" s="115">
        <f t="shared" si="108"/>
        <v>0</v>
      </c>
      <c r="N173" s="115">
        <f t="shared" si="108"/>
        <v>315644200</v>
      </c>
      <c r="O173" s="116">
        <f t="shared" si="87"/>
        <v>72.706110581196583</v>
      </c>
      <c r="P173" s="116">
        <v>0</v>
      </c>
      <c r="Q173" s="116">
        <f t="shared" si="88"/>
        <v>72.706110581196583</v>
      </c>
      <c r="R173" s="115">
        <f t="shared" si="104"/>
        <v>118492900</v>
      </c>
      <c r="S173" s="122"/>
    </row>
    <row r="174" spans="1:19" s="16" customFormat="1" x14ac:dyDescent="0.2">
      <c r="A174" s="110" t="s">
        <v>261</v>
      </c>
      <c r="B174" s="110" t="s">
        <v>262</v>
      </c>
      <c r="C174" s="140">
        <f t="shared" ref="C174:N174" si="109">SUM(C175:C179)</f>
        <v>268020500</v>
      </c>
      <c r="D174" s="140">
        <f t="shared" si="109"/>
        <v>0</v>
      </c>
      <c r="E174" s="140">
        <f t="shared" si="109"/>
        <v>268020500</v>
      </c>
      <c r="F174" s="140">
        <f t="shared" si="109"/>
        <v>167267600</v>
      </c>
      <c r="G174" s="140">
        <f t="shared" si="109"/>
        <v>0</v>
      </c>
      <c r="H174" s="140">
        <f t="shared" si="109"/>
        <v>167267600</v>
      </c>
      <c r="I174" s="140">
        <f t="shared" si="109"/>
        <v>0</v>
      </c>
      <c r="J174" s="140">
        <f t="shared" si="109"/>
        <v>0</v>
      </c>
      <c r="K174" s="140">
        <f t="shared" si="109"/>
        <v>0</v>
      </c>
      <c r="L174" s="140">
        <f t="shared" si="109"/>
        <v>167267600</v>
      </c>
      <c r="M174" s="140">
        <f t="shared" si="109"/>
        <v>0</v>
      </c>
      <c r="N174" s="140">
        <f t="shared" si="109"/>
        <v>167267600</v>
      </c>
      <c r="O174" s="141">
        <f t="shared" si="87"/>
        <v>62.408509796825243</v>
      </c>
      <c r="P174" s="141">
        <v>0</v>
      </c>
      <c r="Q174" s="141">
        <f t="shared" si="88"/>
        <v>62.408509796825243</v>
      </c>
      <c r="R174" s="140">
        <f t="shared" si="104"/>
        <v>100752900</v>
      </c>
      <c r="S174" s="113"/>
    </row>
    <row r="175" spans="1:19" s="11" customFormat="1" x14ac:dyDescent="0.2">
      <c r="A175" s="29" t="s">
        <v>114</v>
      </c>
      <c r="B175" s="30" t="s">
        <v>93</v>
      </c>
      <c r="C175" s="15">
        <v>2540500</v>
      </c>
      <c r="D175" s="15">
        <v>0</v>
      </c>
      <c r="E175" s="15">
        <f>C175+D175</f>
        <v>2540500</v>
      </c>
      <c r="F175" s="93">
        <v>1367600</v>
      </c>
      <c r="G175" s="93">
        <v>0</v>
      </c>
      <c r="H175" s="93">
        <f>F175+G175</f>
        <v>1367600</v>
      </c>
      <c r="I175" s="93">
        <v>0</v>
      </c>
      <c r="J175" s="93">
        <v>0</v>
      </c>
      <c r="K175" s="93">
        <f>I175+J175</f>
        <v>0</v>
      </c>
      <c r="L175" s="93">
        <f t="shared" ref="L175:M179" si="110">F175+I175</f>
        <v>1367600</v>
      </c>
      <c r="M175" s="93">
        <f t="shared" si="110"/>
        <v>0</v>
      </c>
      <c r="N175" s="93">
        <f>L175+M175</f>
        <v>1367600</v>
      </c>
      <c r="O175" s="94">
        <f t="shared" si="87"/>
        <v>53.831922849832715</v>
      </c>
      <c r="P175" s="94">
        <v>0</v>
      </c>
      <c r="Q175" s="94">
        <f t="shared" si="88"/>
        <v>53.831922849832715</v>
      </c>
      <c r="R175" s="93">
        <f t="shared" si="104"/>
        <v>1172900</v>
      </c>
      <c r="S175" s="95"/>
    </row>
    <row r="176" spans="1:19" s="11" customFormat="1" x14ac:dyDescent="0.2">
      <c r="A176" s="29" t="s">
        <v>109</v>
      </c>
      <c r="B176" s="30" t="s">
        <v>110</v>
      </c>
      <c r="C176" s="15">
        <v>36400000</v>
      </c>
      <c r="D176" s="15">
        <v>0</v>
      </c>
      <c r="E176" s="15">
        <f>C176+D176</f>
        <v>36400000</v>
      </c>
      <c r="F176" s="93">
        <v>29120000</v>
      </c>
      <c r="G176" s="93">
        <v>0</v>
      </c>
      <c r="H176" s="93">
        <f>F176+G176</f>
        <v>29120000</v>
      </c>
      <c r="I176" s="93">
        <v>0</v>
      </c>
      <c r="J176" s="93">
        <v>0</v>
      </c>
      <c r="K176" s="93">
        <f>I176+J176</f>
        <v>0</v>
      </c>
      <c r="L176" s="93">
        <f t="shared" si="110"/>
        <v>29120000</v>
      </c>
      <c r="M176" s="93">
        <f t="shared" si="110"/>
        <v>0</v>
      </c>
      <c r="N176" s="93">
        <f>L176+M176</f>
        <v>29120000</v>
      </c>
      <c r="O176" s="94">
        <f t="shared" si="87"/>
        <v>80</v>
      </c>
      <c r="P176" s="94">
        <v>0</v>
      </c>
      <c r="Q176" s="94">
        <f t="shared" si="88"/>
        <v>80</v>
      </c>
      <c r="R176" s="93">
        <f t="shared" si="104"/>
        <v>7280000</v>
      </c>
      <c r="S176" s="95"/>
    </row>
    <row r="177" spans="1:19" s="11" customFormat="1" x14ac:dyDescent="0.2">
      <c r="A177" s="29" t="s">
        <v>251</v>
      </c>
      <c r="B177" s="30" t="s">
        <v>252</v>
      </c>
      <c r="C177" s="15">
        <v>36000000</v>
      </c>
      <c r="D177" s="15">
        <v>0</v>
      </c>
      <c r="E177" s="15">
        <f>C177+D177</f>
        <v>36000000</v>
      </c>
      <c r="F177" s="93">
        <v>28800000</v>
      </c>
      <c r="G177" s="93">
        <v>0</v>
      </c>
      <c r="H177" s="93">
        <f>F177+G177</f>
        <v>28800000</v>
      </c>
      <c r="I177" s="93">
        <v>0</v>
      </c>
      <c r="J177" s="93">
        <v>0</v>
      </c>
      <c r="K177" s="93">
        <f>I177+J177</f>
        <v>0</v>
      </c>
      <c r="L177" s="93">
        <f t="shared" si="110"/>
        <v>28800000</v>
      </c>
      <c r="M177" s="93">
        <f t="shared" si="110"/>
        <v>0</v>
      </c>
      <c r="N177" s="93">
        <f>L177+M177</f>
        <v>28800000</v>
      </c>
      <c r="O177" s="94">
        <f t="shared" si="87"/>
        <v>80</v>
      </c>
      <c r="P177" s="94">
        <v>0</v>
      </c>
      <c r="Q177" s="94">
        <f t="shared" si="88"/>
        <v>80</v>
      </c>
      <c r="R177" s="93">
        <f t="shared" si="104"/>
        <v>7200000</v>
      </c>
      <c r="S177" s="95"/>
    </row>
    <row r="178" spans="1:19" s="11" customFormat="1" x14ac:dyDescent="0.2">
      <c r="A178" s="29" t="s">
        <v>78</v>
      </c>
      <c r="B178" s="30" t="s">
        <v>79</v>
      </c>
      <c r="C178" s="15">
        <v>151080000</v>
      </c>
      <c r="D178" s="15">
        <v>0</v>
      </c>
      <c r="E178" s="15">
        <f>C178+D178</f>
        <v>151080000</v>
      </c>
      <c r="F178" s="93">
        <v>74380000</v>
      </c>
      <c r="G178" s="93">
        <v>0</v>
      </c>
      <c r="H178" s="93">
        <f>F178+G178</f>
        <v>74380000</v>
      </c>
      <c r="I178" s="93">
        <v>0</v>
      </c>
      <c r="J178" s="93">
        <v>0</v>
      </c>
      <c r="K178" s="93">
        <f>I178+J178</f>
        <v>0</v>
      </c>
      <c r="L178" s="93">
        <f t="shared" si="110"/>
        <v>74380000</v>
      </c>
      <c r="M178" s="93">
        <f t="shared" si="110"/>
        <v>0</v>
      </c>
      <c r="N178" s="93">
        <f>L178+M178</f>
        <v>74380000</v>
      </c>
      <c r="O178" s="94">
        <f t="shared" si="87"/>
        <v>49.232194863648395</v>
      </c>
      <c r="P178" s="94">
        <v>0</v>
      </c>
      <c r="Q178" s="94">
        <f t="shared" si="88"/>
        <v>49.232194863648395</v>
      </c>
      <c r="R178" s="93">
        <f t="shared" si="104"/>
        <v>76700000</v>
      </c>
      <c r="S178" s="95"/>
    </row>
    <row r="179" spans="1:19" s="11" customFormat="1" x14ac:dyDescent="0.2">
      <c r="A179" s="29" t="s">
        <v>253</v>
      </c>
      <c r="B179" s="30" t="s">
        <v>254</v>
      </c>
      <c r="C179" s="15">
        <v>42000000</v>
      </c>
      <c r="D179" s="15">
        <v>0</v>
      </c>
      <c r="E179" s="15">
        <f>C179+D179</f>
        <v>42000000</v>
      </c>
      <c r="F179" s="96">
        <v>33600000</v>
      </c>
      <c r="G179" s="93">
        <v>0</v>
      </c>
      <c r="H179" s="93">
        <f>F179+G179</f>
        <v>33600000</v>
      </c>
      <c r="I179" s="93">
        <v>0</v>
      </c>
      <c r="J179" s="93">
        <v>0</v>
      </c>
      <c r="K179" s="93">
        <f>I179+J179</f>
        <v>0</v>
      </c>
      <c r="L179" s="93">
        <f t="shared" si="110"/>
        <v>33600000</v>
      </c>
      <c r="M179" s="93">
        <f t="shared" si="110"/>
        <v>0</v>
      </c>
      <c r="N179" s="93">
        <f>L179+M179</f>
        <v>33600000</v>
      </c>
      <c r="O179" s="94">
        <f t="shared" si="87"/>
        <v>80</v>
      </c>
      <c r="P179" s="94">
        <v>0</v>
      </c>
      <c r="Q179" s="94">
        <f t="shared" si="88"/>
        <v>80</v>
      </c>
      <c r="R179" s="93">
        <f t="shared" si="104"/>
        <v>8400000</v>
      </c>
      <c r="S179" s="95"/>
    </row>
    <row r="180" spans="1:19" s="16" customFormat="1" x14ac:dyDescent="0.2">
      <c r="A180" s="110" t="s">
        <v>263</v>
      </c>
      <c r="B180" s="110" t="s">
        <v>264</v>
      </c>
      <c r="C180" s="140">
        <f t="shared" ref="C180:N180" si="111">SUM(C181:C187)</f>
        <v>166116600</v>
      </c>
      <c r="D180" s="140">
        <f t="shared" si="111"/>
        <v>0</v>
      </c>
      <c r="E180" s="140">
        <f t="shared" si="111"/>
        <v>166116600</v>
      </c>
      <c r="F180" s="140">
        <f t="shared" si="111"/>
        <v>116746600</v>
      </c>
      <c r="G180" s="140">
        <f t="shared" si="111"/>
        <v>0</v>
      </c>
      <c r="H180" s="140">
        <f t="shared" si="111"/>
        <v>116746600</v>
      </c>
      <c r="I180" s="140">
        <f t="shared" si="111"/>
        <v>31630000</v>
      </c>
      <c r="J180" s="140">
        <f t="shared" si="111"/>
        <v>0</v>
      </c>
      <c r="K180" s="140">
        <f t="shared" si="111"/>
        <v>31630000</v>
      </c>
      <c r="L180" s="140">
        <f t="shared" si="111"/>
        <v>148376600</v>
      </c>
      <c r="M180" s="140">
        <f t="shared" si="111"/>
        <v>0</v>
      </c>
      <c r="N180" s="140">
        <f t="shared" si="111"/>
        <v>148376600</v>
      </c>
      <c r="O180" s="141">
        <f t="shared" si="87"/>
        <v>89.320754217218507</v>
      </c>
      <c r="P180" s="141">
        <v>0</v>
      </c>
      <c r="Q180" s="141">
        <f t="shared" si="88"/>
        <v>89.320754217218507</v>
      </c>
      <c r="R180" s="140">
        <f t="shared" si="104"/>
        <v>17740000</v>
      </c>
      <c r="S180" s="113"/>
    </row>
    <row r="181" spans="1:19" s="11" customFormat="1" x14ac:dyDescent="0.2">
      <c r="A181" s="29" t="s">
        <v>113</v>
      </c>
      <c r="B181" s="30" t="s">
        <v>91</v>
      </c>
      <c r="C181" s="15">
        <v>13345500</v>
      </c>
      <c r="D181" s="15">
        <v>0</v>
      </c>
      <c r="E181" s="15">
        <f t="shared" ref="E181:E187" si="112">C181+D181</f>
        <v>13345500</v>
      </c>
      <c r="F181" s="96">
        <v>13345500</v>
      </c>
      <c r="G181" s="93">
        <v>0</v>
      </c>
      <c r="H181" s="93">
        <f t="shared" ref="H181:H187" si="113">F181+G181</f>
        <v>13345500</v>
      </c>
      <c r="I181" s="93">
        <v>0</v>
      </c>
      <c r="J181" s="93">
        <v>0</v>
      </c>
      <c r="K181" s="93">
        <f t="shared" ref="K181:K187" si="114">I181+J181</f>
        <v>0</v>
      </c>
      <c r="L181" s="93">
        <f t="shared" ref="L181:M187" si="115">F181+I181</f>
        <v>13345500</v>
      </c>
      <c r="M181" s="93">
        <f t="shared" si="115"/>
        <v>0</v>
      </c>
      <c r="N181" s="93">
        <f t="shared" ref="N181:N187" si="116">L181+M181</f>
        <v>13345500</v>
      </c>
      <c r="O181" s="94">
        <f t="shared" si="87"/>
        <v>100</v>
      </c>
      <c r="P181" s="94">
        <v>0</v>
      </c>
      <c r="Q181" s="94">
        <f t="shared" si="88"/>
        <v>100</v>
      </c>
      <c r="R181" s="93">
        <f t="shared" si="104"/>
        <v>0</v>
      </c>
      <c r="S181" s="95"/>
    </row>
    <row r="182" spans="1:19" s="11" customFormat="1" x14ac:dyDescent="0.2">
      <c r="A182" s="29" t="s">
        <v>114</v>
      </c>
      <c r="B182" s="30" t="s">
        <v>93</v>
      </c>
      <c r="C182" s="15">
        <v>1236100</v>
      </c>
      <c r="D182" s="15">
        <v>0</v>
      </c>
      <c r="E182" s="15">
        <f t="shared" si="112"/>
        <v>1236100</v>
      </c>
      <c r="F182" s="96">
        <v>455100</v>
      </c>
      <c r="G182" s="93">
        <v>0</v>
      </c>
      <c r="H182" s="93">
        <f t="shared" si="113"/>
        <v>455100</v>
      </c>
      <c r="I182" s="93">
        <v>0</v>
      </c>
      <c r="J182" s="93">
        <v>0</v>
      </c>
      <c r="K182" s="93">
        <f t="shared" si="114"/>
        <v>0</v>
      </c>
      <c r="L182" s="93">
        <f t="shared" si="115"/>
        <v>455100</v>
      </c>
      <c r="M182" s="93">
        <f t="shared" si="115"/>
        <v>0</v>
      </c>
      <c r="N182" s="93">
        <f t="shared" si="116"/>
        <v>455100</v>
      </c>
      <c r="O182" s="94">
        <f t="shared" si="87"/>
        <v>36.817409594692982</v>
      </c>
      <c r="P182" s="94">
        <v>0</v>
      </c>
      <c r="Q182" s="94">
        <f t="shared" si="88"/>
        <v>36.817409594692982</v>
      </c>
      <c r="R182" s="93">
        <f t="shared" si="104"/>
        <v>781000</v>
      </c>
      <c r="S182" s="95"/>
    </row>
    <row r="183" spans="1:19" s="11" customFormat="1" ht="17.25" customHeight="1" x14ac:dyDescent="0.2">
      <c r="A183" s="29" t="s">
        <v>227</v>
      </c>
      <c r="B183" s="30" t="s">
        <v>101</v>
      </c>
      <c r="C183" s="15">
        <v>735000</v>
      </c>
      <c r="D183" s="15">
        <v>0</v>
      </c>
      <c r="E183" s="15">
        <f t="shared" si="112"/>
        <v>735000</v>
      </c>
      <c r="F183" s="96">
        <v>686000</v>
      </c>
      <c r="G183" s="93">
        <v>0</v>
      </c>
      <c r="H183" s="93">
        <f t="shared" si="113"/>
        <v>686000</v>
      </c>
      <c r="I183" s="93">
        <v>0</v>
      </c>
      <c r="J183" s="93">
        <v>0</v>
      </c>
      <c r="K183" s="93">
        <f t="shared" si="114"/>
        <v>0</v>
      </c>
      <c r="L183" s="93">
        <f t="shared" si="115"/>
        <v>686000</v>
      </c>
      <c r="M183" s="93">
        <f t="shared" si="115"/>
        <v>0</v>
      </c>
      <c r="N183" s="93">
        <f t="shared" si="116"/>
        <v>686000</v>
      </c>
      <c r="O183" s="94">
        <f t="shared" si="87"/>
        <v>93.333333333333329</v>
      </c>
      <c r="P183" s="94">
        <v>0</v>
      </c>
      <c r="Q183" s="94">
        <f t="shared" si="88"/>
        <v>93.333333333333329</v>
      </c>
      <c r="R183" s="93">
        <f t="shared" si="104"/>
        <v>49000</v>
      </c>
      <c r="S183" s="95"/>
    </row>
    <row r="184" spans="1:19" s="11" customFormat="1" x14ac:dyDescent="0.2">
      <c r="A184" s="29" t="s">
        <v>109</v>
      </c>
      <c r="B184" s="30" t="s">
        <v>110</v>
      </c>
      <c r="C184" s="15">
        <v>29120000</v>
      </c>
      <c r="D184" s="15">
        <v>0</v>
      </c>
      <c r="E184" s="15">
        <f t="shared" si="112"/>
        <v>29120000</v>
      </c>
      <c r="F184" s="96">
        <v>21840000</v>
      </c>
      <c r="G184" s="93">
        <v>0</v>
      </c>
      <c r="H184" s="93">
        <f t="shared" si="113"/>
        <v>21840000</v>
      </c>
      <c r="I184" s="93">
        <v>7280000</v>
      </c>
      <c r="J184" s="93">
        <v>0</v>
      </c>
      <c r="K184" s="93">
        <f t="shared" si="114"/>
        <v>7280000</v>
      </c>
      <c r="L184" s="93">
        <f t="shared" si="115"/>
        <v>29120000</v>
      </c>
      <c r="M184" s="93">
        <f t="shared" si="115"/>
        <v>0</v>
      </c>
      <c r="N184" s="93">
        <f t="shared" si="116"/>
        <v>29120000</v>
      </c>
      <c r="O184" s="94">
        <f t="shared" si="87"/>
        <v>100</v>
      </c>
      <c r="P184" s="94">
        <v>0</v>
      </c>
      <c r="Q184" s="94">
        <f t="shared" si="88"/>
        <v>100</v>
      </c>
      <c r="R184" s="93">
        <f t="shared" si="104"/>
        <v>0</v>
      </c>
      <c r="S184" s="95"/>
    </row>
    <row r="185" spans="1:19" s="11" customFormat="1" x14ac:dyDescent="0.2">
      <c r="A185" s="29" t="s">
        <v>251</v>
      </c>
      <c r="B185" s="30" t="s">
        <v>252</v>
      </c>
      <c r="C185" s="15">
        <v>28800000</v>
      </c>
      <c r="D185" s="15">
        <v>0</v>
      </c>
      <c r="E185" s="15">
        <f t="shared" si="112"/>
        <v>28800000</v>
      </c>
      <c r="F185" s="96">
        <v>21600000</v>
      </c>
      <c r="G185" s="93">
        <v>0</v>
      </c>
      <c r="H185" s="93">
        <f t="shared" si="113"/>
        <v>21600000</v>
      </c>
      <c r="I185" s="93">
        <v>7200000</v>
      </c>
      <c r="J185" s="93">
        <v>0</v>
      </c>
      <c r="K185" s="93">
        <f t="shared" si="114"/>
        <v>7200000</v>
      </c>
      <c r="L185" s="93">
        <f t="shared" si="115"/>
        <v>28800000</v>
      </c>
      <c r="M185" s="93">
        <f t="shared" si="115"/>
        <v>0</v>
      </c>
      <c r="N185" s="93">
        <f t="shared" si="116"/>
        <v>28800000</v>
      </c>
      <c r="O185" s="94">
        <f t="shared" si="87"/>
        <v>100</v>
      </c>
      <c r="P185" s="94">
        <v>0</v>
      </c>
      <c r="Q185" s="94">
        <f t="shared" si="88"/>
        <v>100</v>
      </c>
      <c r="R185" s="93">
        <f t="shared" si="104"/>
        <v>0</v>
      </c>
      <c r="S185" s="95"/>
    </row>
    <row r="186" spans="1:19" s="11" customFormat="1" x14ac:dyDescent="0.2">
      <c r="A186" s="29" t="s">
        <v>78</v>
      </c>
      <c r="B186" s="30" t="s">
        <v>79</v>
      </c>
      <c r="C186" s="15">
        <v>59280000</v>
      </c>
      <c r="D186" s="15">
        <v>0</v>
      </c>
      <c r="E186" s="15">
        <f t="shared" si="112"/>
        <v>59280000</v>
      </c>
      <c r="F186" s="96">
        <v>33620000</v>
      </c>
      <c r="G186" s="93">
        <v>0</v>
      </c>
      <c r="H186" s="93">
        <f t="shared" si="113"/>
        <v>33620000</v>
      </c>
      <c r="I186" s="93">
        <v>17150000</v>
      </c>
      <c r="J186" s="93">
        <v>0</v>
      </c>
      <c r="K186" s="93">
        <f t="shared" si="114"/>
        <v>17150000</v>
      </c>
      <c r="L186" s="93">
        <f t="shared" si="115"/>
        <v>50770000</v>
      </c>
      <c r="M186" s="93">
        <f t="shared" si="115"/>
        <v>0</v>
      </c>
      <c r="N186" s="93">
        <f t="shared" si="116"/>
        <v>50770000</v>
      </c>
      <c r="O186" s="94">
        <f t="shared" si="87"/>
        <v>85.644399460188936</v>
      </c>
      <c r="P186" s="94">
        <v>0</v>
      </c>
      <c r="Q186" s="94">
        <f t="shared" si="88"/>
        <v>85.644399460188936</v>
      </c>
      <c r="R186" s="93">
        <f t="shared" si="104"/>
        <v>8510000</v>
      </c>
      <c r="S186" s="95"/>
    </row>
    <row r="187" spans="1:19" s="11" customFormat="1" x14ac:dyDescent="0.2">
      <c r="A187" s="29" t="s">
        <v>253</v>
      </c>
      <c r="B187" s="30" t="s">
        <v>254</v>
      </c>
      <c r="C187" s="15">
        <v>33600000</v>
      </c>
      <c r="D187" s="15">
        <v>0</v>
      </c>
      <c r="E187" s="15">
        <f t="shared" si="112"/>
        <v>33600000</v>
      </c>
      <c r="F187" s="96">
        <v>25200000</v>
      </c>
      <c r="G187" s="93">
        <v>0</v>
      </c>
      <c r="H187" s="93">
        <f t="shared" si="113"/>
        <v>25200000</v>
      </c>
      <c r="I187" s="93">
        <v>0</v>
      </c>
      <c r="J187" s="93">
        <v>0</v>
      </c>
      <c r="K187" s="93">
        <f t="shared" si="114"/>
        <v>0</v>
      </c>
      <c r="L187" s="93">
        <f t="shared" si="115"/>
        <v>25200000</v>
      </c>
      <c r="M187" s="93">
        <f t="shared" si="115"/>
        <v>0</v>
      </c>
      <c r="N187" s="93">
        <f t="shared" si="116"/>
        <v>25200000</v>
      </c>
      <c r="O187" s="94">
        <f t="shared" si="87"/>
        <v>75</v>
      </c>
      <c r="P187" s="94">
        <v>0</v>
      </c>
      <c r="Q187" s="94">
        <f t="shared" si="88"/>
        <v>75</v>
      </c>
      <c r="R187" s="93">
        <f t="shared" si="104"/>
        <v>8400000</v>
      </c>
      <c r="S187" s="95"/>
    </row>
    <row r="188" spans="1:19" s="24" customFormat="1" ht="18" x14ac:dyDescent="0.2">
      <c r="A188" s="106"/>
      <c r="B188" s="107" t="s">
        <v>265</v>
      </c>
      <c r="C188" s="146">
        <f t="shared" ref="C188:N189" si="117">C189</f>
        <v>2214236700</v>
      </c>
      <c r="D188" s="146">
        <f t="shared" si="117"/>
        <v>2357469900</v>
      </c>
      <c r="E188" s="146">
        <f t="shared" si="117"/>
        <v>4571706600</v>
      </c>
      <c r="F188" s="146">
        <f t="shared" si="117"/>
        <v>1376392715</v>
      </c>
      <c r="G188" s="146">
        <f t="shared" si="117"/>
        <v>870487970</v>
      </c>
      <c r="H188" s="146">
        <f t="shared" si="117"/>
        <v>2246880685</v>
      </c>
      <c r="I188" s="146">
        <f t="shared" si="117"/>
        <v>205638708</v>
      </c>
      <c r="J188" s="146">
        <f t="shared" si="117"/>
        <v>159730886</v>
      </c>
      <c r="K188" s="146">
        <f t="shared" si="117"/>
        <v>365369594</v>
      </c>
      <c r="L188" s="146">
        <f t="shared" si="117"/>
        <v>1582031423</v>
      </c>
      <c r="M188" s="146">
        <f t="shared" si="117"/>
        <v>1030218856</v>
      </c>
      <c r="N188" s="146">
        <f t="shared" si="117"/>
        <v>2612250279</v>
      </c>
      <c r="O188" s="147">
        <f t="shared" si="87"/>
        <v>71.44816193318448</v>
      </c>
      <c r="P188" s="147">
        <f t="shared" ref="P188:P200" si="118">M188/D188*100</f>
        <v>43.700191294064879</v>
      </c>
      <c r="Q188" s="147">
        <f t="shared" si="88"/>
        <v>57.139499700177609</v>
      </c>
      <c r="R188" s="146">
        <f t="shared" si="104"/>
        <v>1959456321</v>
      </c>
      <c r="S188" s="129"/>
    </row>
    <row r="189" spans="1:19" s="25" customFormat="1" ht="18" x14ac:dyDescent="0.2">
      <c r="A189" s="78" t="s">
        <v>266</v>
      </c>
      <c r="B189" s="79" t="s">
        <v>267</v>
      </c>
      <c r="C189" s="148">
        <f t="shared" si="117"/>
        <v>2214236700</v>
      </c>
      <c r="D189" s="148">
        <f t="shared" si="117"/>
        <v>2357469900</v>
      </c>
      <c r="E189" s="148">
        <f t="shared" si="117"/>
        <v>4571706600</v>
      </c>
      <c r="F189" s="148">
        <f t="shared" si="117"/>
        <v>1376392715</v>
      </c>
      <c r="G189" s="148">
        <f t="shared" si="117"/>
        <v>870487970</v>
      </c>
      <c r="H189" s="148">
        <f t="shared" si="117"/>
        <v>2246880685</v>
      </c>
      <c r="I189" s="148">
        <f t="shared" si="117"/>
        <v>205638708</v>
      </c>
      <c r="J189" s="148">
        <f t="shared" si="117"/>
        <v>159730886</v>
      </c>
      <c r="K189" s="148">
        <f t="shared" si="117"/>
        <v>365369594</v>
      </c>
      <c r="L189" s="148">
        <f t="shared" si="117"/>
        <v>1582031423</v>
      </c>
      <c r="M189" s="148">
        <f t="shared" si="117"/>
        <v>1030218856</v>
      </c>
      <c r="N189" s="148">
        <f t="shared" si="117"/>
        <v>2612250279</v>
      </c>
      <c r="O189" s="149">
        <f t="shared" si="87"/>
        <v>71.44816193318448</v>
      </c>
      <c r="P189" s="149">
        <f t="shared" si="118"/>
        <v>43.700191294064879</v>
      </c>
      <c r="Q189" s="149">
        <f t="shared" si="88"/>
        <v>57.139499700177609</v>
      </c>
      <c r="R189" s="148">
        <f t="shared" si="104"/>
        <v>1959456321</v>
      </c>
      <c r="S189" s="134"/>
    </row>
    <row r="190" spans="1:19" s="26" customFormat="1" ht="20.25" customHeight="1" x14ac:dyDescent="0.2">
      <c r="A190" s="83" t="s">
        <v>268</v>
      </c>
      <c r="B190" s="135" t="s">
        <v>269</v>
      </c>
      <c r="C190" s="150">
        <f t="shared" ref="C190:N190" si="119">C191+C213</f>
        <v>2214236700</v>
      </c>
      <c r="D190" s="150">
        <f t="shared" si="119"/>
        <v>2357469900</v>
      </c>
      <c r="E190" s="150">
        <f t="shared" si="119"/>
        <v>4571706600</v>
      </c>
      <c r="F190" s="150">
        <f t="shared" si="119"/>
        <v>1376392715</v>
      </c>
      <c r="G190" s="150">
        <f t="shared" si="119"/>
        <v>870487970</v>
      </c>
      <c r="H190" s="150">
        <f t="shared" si="119"/>
        <v>2246880685</v>
      </c>
      <c r="I190" s="150">
        <f t="shared" si="119"/>
        <v>205638708</v>
      </c>
      <c r="J190" s="150">
        <f t="shared" si="119"/>
        <v>159730886</v>
      </c>
      <c r="K190" s="150">
        <f t="shared" si="119"/>
        <v>365369594</v>
      </c>
      <c r="L190" s="150">
        <f t="shared" si="119"/>
        <v>1582031423</v>
      </c>
      <c r="M190" s="150">
        <f t="shared" si="119"/>
        <v>1030218856</v>
      </c>
      <c r="N190" s="150">
        <f t="shared" si="119"/>
        <v>2612250279</v>
      </c>
      <c r="O190" s="151">
        <f t="shared" si="87"/>
        <v>71.44816193318448</v>
      </c>
      <c r="P190" s="151">
        <f t="shared" si="118"/>
        <v>43.700191294064879</v>
      </c>
      <c r="Q190" s="151">
        <f t="shared" si="88"/>
        <v>57.139499700177609</v>
      </c>
      <c r="R190" s="150">
        <f t="shared" si="104"/>
        <v>1959456321</v>
      </c>
      <c r="S190" s="138"/>
    </row>
    <row r="191" spans="1:19" s="16" customFormat="1" x14ac:dyDescent="0.2">
      <c r="A191" s="110" t="s">
        <v>270</v>
      </c>
      <c r="B191" s="110" t="s">
        <v>271</v>
      </c>
      <c r="C191" s="140">
        <f t="shared" ref="C191:N191" si="120">SUM(C192:C212)</f>
        <v>1718329300</v>
      </c>
      <c r="D191" s="140">
        <f t="shared" si="120"/>
        <v>1478959188</v>
      </c>
      <c r="E191" s="140">
        <f t="shared" si="120"/>
        <v>3197288488</v>
      </c>
      <c r="F191" s="140">
        <f t="shared" si="120"/>
        <v>957786922</v>
      </c>
      <c r="G191" s="140">
        <f t="shared" si="120"/>
        <v>235004970</v>
      </c>
      <c r="H191" s="140">
        <f t="shared" si="120"/>
        <v>1192791892</v>
      </c>
      <c r="I191" s="140">
        <f t="shared" si="120"/>
        <v>180808708</v>
      </c>
      <c r="J191" s="140">
        <f t="shared" si="120"/>
        <v>148270886</v>
      </c>
      <c r="K191" s="140">
        <f t="shared" si="120"/>
        <v>329079594</v>
      </c>
      <c r="L191" s="140">
        <f t="shared" si="120"/>
        <v>1138595630</v>
      </c>
      <c r="M191" s="140">
        <f t="shared" si="120"/>
        <v>383275856</v>
      </c>
      <c r="N191" s="140">
        <f t="shared" si="120"/>
        <v>1521871486</v>
      </c>
      <c r="O191" s="141">
        <f t="shared" si="87"/>
        <v>66.261782884107262</v>
      </c>
      <c r="P191" s="141">
        <f t="shared" si="118"/>
        <v>25.915242226413621</v>
      </c>
      <c r="Q191" s="141">
        <f t="shared" si="88"/>
        <v>47.598816675813211</v>
      </c>
      <c r="R191" s="140">
        <f t="shared" si="104"/>
        <v>1675417002</v>
      </c>
      <c r="S191" s="132"/>
    </row>
    <row r="192" spans="1:19" s="11" customFormat="1" x14ac:dyDescent="0.2">
      <c r="A192" s="29" t="s">
        <v>113</v>
      </c>
      <c r="B192" s="30" t="s">
        <v>91</v>
      </c>
      <c r="C192" s="15">
        <v>2000000</v>
      </c>
      <c r="D192" s="15">
        <v>53950348</v>
      </c>
      <c r="E192" s="15">
        <f t="shared" ref="E192:E212" si="121">C192+D192</f>
        <v>55950348</v>
      </c>
      <c r="F192" s="93">
        <f>1787000</f>
        <v>1787000</v>
      </c>
      <c r="G192" s="93">
        <v>14108100</v>
      </c>
      <c r="H192" s="93">
        <f t="shared" ref="H192:H212" si="122">F192+G192</f>
        <v>15895100</v>
      </c>
      <c r="I192" s="93">
        <v>0</v>
      </c>
      <c r="J192" s="93">
        <f>28216200+444000+990000+796000+862000+417000</f>
        <v>31725200</v>
      </c>
      <c r="K192" s="93">
        <f t="shared" ref="K192:K212" si="123">I192+J192</f>
        <v>31725200</v>
      </c>
      <c r="L192" s="93">
        <f t="shared" ref="L192:M207" si="124">F192+I192</f>
        <v>1787000</v>
      </c>
      <c r="M192" s="93">
        <f t="shared" si="124"/>
        <v>45833300</v>
      </c>
      <c r="N192" s="93">
        <f t="shared" ref="N192:N212" si="125">L192+M192</f>
        <v>47620300</v>
      </c>
      <c r="O192" s="94">
        <f t="shared" si="87"/>
        <v>89.35</v>
      </c>
      <c r="P192" s="94">
        <f t="shared" si="118"/>
        <v>84.954595658956649</v>
      </c>
      <c r="Q192" s="94">
        <f t="shared" si="88"/>
        <v>85.111713693005086</v>
      </c>
      <c r="R192" s="93">
        <f t="shared" si="104"/>
        <v>8330048</v>
      </c>
      <c r="S192" s="95"/>
    </row>
    <row r="193" spans="1:19" s="11" customFormat="1" x14ac:dyDescent="0.2">
      <c r="A193" s="29" t="s">
        <v>114</v>
      </c>
      <c r="B193" s="30" t="s">
        <v>93</v>
      </c>
      <c r="C193" s="15">
        <v>14996500</v>
      </c>
      <c r="D193" s="15">
        <v>39874100</v>
      </c>
      <c r="E193" s="15">
        <f t="shared" si="121"/>
        <v>54870600</v>
      </c>
      <c r="F193" s="96">
        <v>1615600</v>
      </c>
      <c r="G193" s="93">
        <v>0</v>
      </c>
      <c r="H193" s="93">
        <f t="shared" si="122"/>
        <v>1615600</v>
      </c>
      <c r="I193" s="93">
        <f>936000+346200+259650+800000+915000</f>
        <v>3256850</v>
      </c>
      <c r="J193" s="93">
        <f>700000+577000+700000+800000+461600</f>
        <v>3238600</v>
      </c>
      <c r="K193" s="93">
        <f t="shared" si="123"/>
        <v>6495450</v>
      </c>
      <c r="L193" s="93">
        <f t="shared" si="124"/>
        <v>4872450</v>
      </c>
      <c r="M193" s="93">
        <f t="shared" si="124"/>
        <v>3238600</v>
      </c>
      <c r="N193" s="93">
        <f t="shared" si="125"/>
        <v>8111050</v>
      </c>
      <c r="O193" s="94">
        <f t="shared" si="87"/>
        <v>32.490581135598305</v>
      </c>
      <c r="P193" s="94">
        <f t="shared" si="118"/>
        <v>8.1220641970602472</v>
      </c>
      <c r="Q193" s="94">
        <f t="shared" si="88"/>
        <v>14.782141984960981</v>
      </c>
      <c r="R193" s="93">
        <f t="shared" si="104"/>
        <v>46759550</v>
      </c>
      <c r="S193" s="95"/>
    </row>
    <row r="194" spans="1:19" s="11" customFormat="1" x14ac:dyDescent="0.2">
      <c r="A194" s="29" t="s">
        <v>222</v>
      </c>
      <c r="B194" s="30" t="s">
        <v>95</v>
      </c>
      <c r="C194" s="15">
        <v>2093000</v>
      </c>
      <c r="D194" s="15">
        <v>444000</v>
      </c>
      <c r="E194" s="15">
        <f t="shared" si="121"/>
        <v>2537000</v>
      </c>
      <c r="F194" s="96">
        <v>1676600</v>
      </c>
      <c r="G194" s="93">
        <v>0</v>
      </c>
      <c r="H194" s="93">
        <f t="shared" si="122"/>
        <v>1676600</v>
      </c>
      <c r="I194" s="93">
        <v>416400</v>
      </c>
      <c r="J194" s="93">
        <v>0</v>
      </c>
      <c r="K194" s="93">
        <f t="shared" si="123"/>
        <v>416400</v>
      </c>
      <c r="L194" s="93">
        <f t="shared" si="124"/>
        <v>2093000</v>
      </c>
      <c r="M194" s="93">
        <f t="shared" si="124"/>
        <v>0</v>
      </c>
      <c r="N194" s="93">
        <f t="shared" si="125"/>
        <v>2093000</v>
      </c>
      <c r="O194" s="94">
        <f t="shared" si="87"/>
        <v>100</v>
      </c>
      <c r="P194" s="94">
        <f t="shared" si="118"/>
        <v>0</v>
      </c>
      <c r="Q194" s="94">
        <f t="shared" si="88"/>
        <v>82.499014584154523</v>
      </c>
      <c r="R194" s="93">
        <f t="shared" si="104"/>
        <v>444000</v>
      </c>
      <c r="S194" s="95"/>
    </row>
    <row r="195" spans="1:19" s="11" customFormat="1" x14ac:dyDescent="0.2">
      <c r="A195" s="29" t="s">
        <v>109</v>
      </c>
      <c r="B195" s="30" t="s">
        <v>110</v>
      </c>
      <c r="C195" s="15">
        <v>124896000</v>
      </c>
      <c r="D195" s="15">
        <v>161831000</v>
      </c>
      <c r="E195" s="15">
        <f t="shared" si="121"/>
        <v>286727000</v>
      </c>
      <c r="F195" s="96">
        <v>80120000</v>
      </c>
      <c r="G195" s="93">
        <v>73020000</v>
      </c>
      <c r="H195" s="93">
        <f t="shared" si="122"/>
        <v>153140000</v>
      </c>
      <c r="I195" s="93">
        <f>8934000</f>
        <v>8934000</v>
      </c>
      <c r="J195" s="93">
        <v>6040000</v>
      </c>
      <c r="K195" s="93">
        <f t="shared" si="123"/>
        <v>14974000</v>
      </c>
      <c r="L195" s="93">
        <f t="shared" si="124"/>
        <v>89054000</v>
      </c>
      <c r="M195" s="93">
        <f t="shared" si="124"/>
        <v>79060000</v>
      </c>
      <c r="N195" s="93">
        <f t="shared" si="125"/>
        <v>168114000</v>
      </c>
      <c r="O195" s="94">
        <f t="shared" si="87"/>
        <v>71.302523699718165</v>
      </c>
      <c r="P195" s="94">
        <f t="shared" si="118"/>
        <v>48.853433520153736</v>
      </c>
      <c r="Q195" s="94">
        <f t="shared" si="88"/>
        <v>58.632078597411471</v>
      </c>
      <c r="R195" s="93">
        <f t="shared" si="104"/>
        <v>118613000</v>
      </c>
      <c r="S195" s="95"/>
    </row>
    <row r="196" spans="1:19" s="11" customFormat="1" x14ac:dyDescent="0.2">
      <c r="A196" s="29" t="s">
        <v>121</v>
      </c>
      <c r="B196" s="30" t="s">
        <v>122</v>
      </c>
      <c r="C196" s="15">
        <v>60800000</v>
      </c>
      <c r="D196" s="15">
        <v>52600000</v>
      </c>
      <c r="E196" s="15">
        <f t="shared" si="121"/>
        <v>113400000</v>
      </c>
      <c r="F196" s="96">
        <f>24750000</f>
        <v>24750000</v>
      </c>
      <c r="G196" s="93">
        <v>0</v>
      </c>
      <c r="H196" s="93">
        <f t="shared" si="122"/>
        <v>24750000</v>
      </c>
      <c r="I196" s="93">
        <f>1350000+4300000</f>
        <v>5650000</v>
      </c>
      <c r="J196" s="93">
        <v>2700000</v>
      </c>
      <c r="K196" s="93">
        <f t="shared" si="123"/>
        <v>8350000</v>
      </c>
      <c r="L196" s="93">
        <f t="shared" si="124"/>
        <v>30400000</v>
      </c>
      <c r="M196" s="93">
        <f t="shared" si="124"/>
        <v>2700000</v>
      </c>
      <c r="N196" s="93">
        <f t="shared" si="125"/>
        <v>33100000</v>
      </c>
      <c r="O196" s="94">
        <f t="shared" si="87"/>
        <v>50</v>
      </c>
      <c r="P196" s="94">
        <f t="shared" si="118"/>
        <v>5.1330798479087454</v>
      </c>
      <c r="Q196" s="94">
        <f t="shared" si="88"/>
        <v>29.188712522045858</v>
      </c>
      <c r="R196" s="93">
        <f t="shared" si="104"/>
        <v>80300000</v>
      </c>
      <c r="S196" s="95"/>
    </row>
    <row r="197" spans="1:19" s="11" customFormat="1" x14ac:dyDescent="0.2">
      <c r="A197" s="29" t="s">
        <v>123</v>
      </c>
      <c r="B197" s="30" t="s">
        <v>124</v>
      </c>
      <c r="C197" s="15">
        <v>152750000</v>
      </c>
      <c r="D197" s="15">
        <v>-23250000</v>
      </c>
      <c r="E197" s="15">
        <f t="shared" si="121"/>
        <v>129500000</v>
      </c>
      <c r="F197" s="96">
        <f>29000000</f>
        <v>29000000</v>
      </c>
      <c r="G197" s="93">
        <v>0</v>
      </c>
      <c r="H197" s="93">
        <f t="shared" si="122"/>
        <v>29000000</v>
      </c>
      <c r="I197" s="93">
        <v>21000000</v>
      </c>
      <c r="J197" s="93">
        <v>0</v>
      </c>
      <c r="K197" s="93">
        <f t="shared" si="123"/>
        <v>21000000</v>
      </c>
      <c r="L197" s="93">
        <f t="shared" si="124"/>
        <v>50000000</v>
      </c>
      <c r="M197" s="93">
        <f t="shared" si="124"/>
        <v>0</v>
      </c>
      <c r="N197" s="93">
        <f t="shared" si="125"/>
        <v>50000000</v>
      </c>
      <c r="O197" s="94">
        <f t="shared" si="87"/>
        <v>32.733224222585925</v>
      </c>
      <c r="P197" s="94">
        <f t="shared" si="118"/>
        <v>0</v>
      </c>
      <c r="Q197" s="94">
        <f t="shared" si="88"/>
        <v>38.610038610038607</v>
      </c>
      <c r="R197" s="93">
        <f t="shared" si="104"/>
        <v>79500000</v>
      </c>
      <c r="S197" s="95"/>
    </row>
    <row r="198" spans="1:19" s="11" customFormat="1" x14ac:dyDescent="0.2">
      <c r="A198" s="29" t="s">
        <v>251</v>
      </c>
      <c r="B198" s="30" t="s">
        <v>272</v>
      </c>
      <c r="C198" s="15">
        <v>0</v>
      </c>
      <c r="D198" s="15">
        <v>10000000</v>
      </c>
      <c r="E198" s="15">
        <f t="shared" si="121"/>
        <v>10000000</v>
      </c>
      <c r="F198" s="96">
        <v>0</v>
      </c>
      <c r="G198" s="93">
        <v>0</v>
      </c>
      <c r="H198" s="93">
        <f t="shared" si="122"/>
        <v>0</v>
      </c>
      <c r="I198" s="93">
        <v>0</v>
      </c>
      <c r="J198" s="93">
        <v>0</v>
      </c>
      <c r="K198" s="93">
        <f t="shared" si="123"/>
        <v>0</v>
      </c>
      <c r="L198" s="93">
        <f t="shared" si="124"/>
        <v>0</v>
      </c>
      <c r="M198" s="93">
        <f t="shared" si="124"/>
        <v>0</v>
      </c>
      <c r="N198" s="93">
        <f t="shared" si="125"/>
        <v>0</v>
      </c>
      <c r="O198" s="94">
        <v>0</v>
      </c>
      <c r="P198" s="94">
        <f t="shared" si="118"/>
        <v>0</v>
      </c>
      <c r="Q198" s="94">
        <f t="shared" si="88"/>
        <v>0</v>
      </c>
      <c r="R198" s="93">
        <f t="shared" si="104"/>
        <v>10000000</v>
      </c>
      <c r="S198" s="95"/>
    </row>
    <row r="199" spans="1:19" s="11" customFormat="1" x14ac:dyDescent="0.2">
      <c r="A199" s="29" t="s">
        <v>228</v>
      </c>
      <c r="B199" s="30" t="s">
        <v>229</v>
      </c>
      <c r="C199" s="15">
        <v>648000000</v>
      </c>
      <c r="D199" s="15">
        <v>2508000</v>
      </c>
      <c r="E199" s="15">
        <f t="shared" si="121"/>
        <v>650508000</v>
      </c>
      <c r="F199" s="96">
        <f>294000000</f>
        <v>294000000</v>
      </c>
      <c r="G199" s="93">
        <v>0</v>
      </c>
      <c r="H199" s="93">
        <f t="shared" si="122"/>
        <v>294000000</v>
      </c>
      <c r="I199" s="93">
        <f>60000000+68000000</f>
        <v>128000000</v>
      </c>
      <c r="J199" s="93">
        <v>0</v>
      </c>
      <c r="K199" s="93">
        <f t="shared" si="123"/>
        <v>128000000</v>
      </c>
      <c r="L199" s="93">
        <f t="shared" si="124"/>
        <v>422000000</v>
      </c>
      <c r="M199" s="93">
        <f t="shared" si="124"/>
        <v>0</v>
      </c>
      <c r="N199" s="93">
        <f t="shared" si="125"/>
        <v>422000000</v>
      </c>
      <c r="O199" s="94">
        <f t="shared" si="87"/>
        <v>65.123456790123456</v>
      </c>
      <c r="P199" s="94">
        <f t="shared" si="118"/>
        <v>0</v>
      </c>
      <c r="Q199" s="94">
        <f t="shared" si="88"/>
        <v>64.872376665621331</v>
      </c>
      <c r="R199" s="93">
        <f t="shared" si="104"/>
        <v>228508000</v>
      </c>
      <c r="S199" s="95"/>
    </row>
    <row r="200" spans="1:19" s="11" customFormat="1" x14ac:dyDescent="0.2">
      <c r="A200" s="29" t="s">
        <v>273</v>
      </c>
      <c r="B200" s="30" t="s">
        <v>274</v>
      </c>
      <c r="C200" s="15">
        <v>0</v>
      </c>
      <c r="D200" s="15">
        <v>73260000</v>
      </c>
      <c r="E200" s="15">
        <f t="shared" si="121"/>
        <v>73260000</v>
      </c>
      <c r="F200" s="96">
        <v>0</v>
      </c>
      <c r="G200" s="93">
        <v>0</v>
      </c>
      <c r="H200" s="93">
        <f t="shared" si="122"/>
        <v>0</v>
      </c>
      <c r="I200" s="93">
        <v>0</v>
      </c>
      <c r="J200" s="93">
        <v>0</v>
      </c>
      <c r="K200" s="93">
        <f t="shared" si="123"/>
        <v>0</v>
      </c>
      <c r="L200" s="93">
        <f t="shared" si="124"/>
        <v>0</v>
      </c>
      <c r="M200" s="93">
        <f t="shared" si="124"/>
        <v>0</v>
      </c>
      <c r="N200" s="93">
        <f t="shared" si="125"/>
        <v>0</v>
      </c>
      <c r="O200" s="94">
        <v>0</v>
      </c>
      <c r="P200" s="94">
        <f t="shared" si="118"/>
        <v>0</v>
      </c>
      <c r="Q200" s="94">
        <f t="shared" si="88"/>
        <v>0</v>
      </c>
      <c r="R200" s="93">
        <f t="shared" si="104"/>
        <v>73260000</v>
      </c>
      <c r="S200" s="95"/>
    </row>
    <row r="201" spans="1:19" s="11" customFormat="1" x14ac:dyDescent="0.2">
      <c r="A201" s="29" t="s">
        <v>275</v>
      </c>
      <c r="B201" s="30" t="s">
        <v>276</v>
      </c>
      <c r="C201" s="15">
        <v>5772000</v>
      </c>
      <c r="D201" s="15">
        <v>0</v>
      </c>
      <c r="E201" s="15">
        <f t="shared" si="121"/>
        <v>5772000</v>
      </c>
      <c r="F201" s="96">
        <v>5772000</v>
      </c>
      <c r="G201" s="93">
        <v>0</v>
      </c>
      <c r="H201" s="93">
        <f t="shared" si="122"/>
        <v>5772000</v>
      </c>
      <c r="I201" s="93">
        <v>0</v>
      </c>
      <c r="J201" s="93">
        <v>0</v>
      </c>
      <c r="K201" s="93">
        <f t="shared" si="123"/>
        <v>0</v>
      </c>
      <c r="L201" s="93">
        <f t="shared" si="124"/>
        <v>5772000</v>
      </c>
      <c r="M201" s="93">
        <f t="shared" si="124"/>
        <v>0</v>
      </c>
      <c r="N201" s="93">
        <f t="shared" si="125"/>
        <v>5772000</v>
      </c>
      <c r="O201" s="94">
        <f t="shared" si="87"/>
        <v>100</v>
      </c>
      <c r="P201" s="94">
        <v>0</v>
      </c>
      <c r="Q201" s="94">
        <f t="shared" si="88"/>
        <v>100</v>
      </c>
      <c r="R201" s="93">
        <f t="shared" si="104"/>
        <v>0</v>
      </c>
      <c r="S201" s="95"/>
    </row>
    <row r="202" spans="1:19" s="11" customFormat="1" x14ac:dyDescent="0.2">
      <c r="A202" s="29" t="s">
        <v>277</v>
      </c>
      <c r="B202" s="30" t="s">
        <v>278</v>
      </c>
      <c r="C202" s="15"/>
      <c r="D202" s="15">
        <v>84582000</v>
      </c>
      <c r="E202" s="15">
        <f t="shared" si="121"/>
        <v>84582000</v>
      </c>
      <c r="F202" s="96">
        <v>0</v>
      </c>
      <c r="G202" s="93">
        <v>0</v>
      </c>
      <c r="H202" s="93">
        <f t="shared" si="122"/>
        <v>0</v>
      </c>
      <c r="I202" s="93">
        <v>0</v>
      </c>
      <c r="J202" s="93">
        <v>0</v>
      </c>
      <c r="K202" s="93">
        <f t="shared" si="123"/>
        <v>0</v>
      </c>
      <c r="L202" s="93">
        <f t="shared" si="124"/>
        <v>0</v>
      </c>
      <c r="M202" s="93">
        <f t="shared" si="124"/>
        <v>0</v>
      </c>
      <c r="N202" s="93">
        <f t="shared" si="125"/>
        <v>0</v>
      </c>
      <c r="O202" s="94">
        <v>0</v>
      </c>
      <c r="P202" s="94">
        <f>M202/D202*100</f>
        <v>0</v>
      </c>
      <c r="Q202" s="94">
        <f t="shared" si="88"/>
        <v>0</v>
      </c>
      <c r="R202" s="93">
        <f t="shared" si="104"/>
        <v>84582000</v>
      </c>
      <c r="S202" s="95"/>
    </row>
    <row r="203" spans="1:19" s="11" customFormat="1" x14ac:dyDescent="0.2">
      <c r="A203" s="29" t="s">
        <v>78</v>
      </c>
      <c r="B203" s="30" t="s">
        <v>79</v>
      </c>
      <c r="C203" s="15">
        <v>604200000</v>
      </c>
      <c r="D203" s="15">
        <v>681090000</v>
      </c>
      <c r="E203" s="15">
        <f t="shared" si="121"/>
        <v>1285290000</v>
      </c>
      <c r="F203" s="93">
        <v>481651922</v>
      </c>
      <c r="G203" s="93">
        <v>147876870</v>
      </c>
      <c r="H203" s="93">
        <f t="shared" si="122"/>
        <v>629528792</v>
      </c>
      <c r="I203" s="93">
        <v>13551458</v>
      </c>
      <c r="J203" s="93">
        <f>38640000+29920893+11084693</f>
        <v>79645586</v>
      </c>
      <c r="K203" s="93">
        <f t="shared" si="123"/>
        <v>93197044</v>
      </c>
      <c r="L203" s="93">
        <f t="shared" si="124"/>
        <v>495203380</v>
      </c>
      <c r="M203" s="93">
        <f t="shared" si="124"/>
        <v>227522456</v>
      </c>
      <c r="N203" s="93">
        <f t="shared" si="125"/>
        <v>722725836</v>
      </c>
      <c r="O203" s="94">
        <f t="shared" si="87"/>
        <v>81.960175438596494</v>
      </c>
      <c r="P203" s="94">
        <f>M203/D203*100</f>
        <v>33.405637434112968</v>
      </c>
      <c r="Q203" s="94">
        <f t="shared" si="88"/>
        <v>56.23056555329925</v>
      </c>
      <c r="R203" s="93">
        <f t="shared" si="104"/>
        <v>562564164</v>
      </c>
      <c r="S203" s="95"/>
    </row>
    <row r="204" spans="1:19" s="11" customFormat="1" x14ac:dyDescent="0.2">
      <c r="A204" s="29" t="s">
        <v>253</v>
      </c>
      <c r="B204" s="30" t="s">
        <v>254</v>
      </c>
      <c r="C204" s="15">
        <v>7140000</v>
      </c>
      <c r="D204" s="15">
        <v>8400000</v>
      </c>
      <c r="E204" s="15">
        <f t="shared" si="121"/>
        <v>15540000</v>
      </c>
      <c r="F204" s="96">
        <v>4620000</v>
      </c>
      <c r="G204" s="93">
        <v>0</v>
      </c>
      <c r="H204" s="93">
        <f t="shared" si="122"/>
        <v>4620000</v>
      </c>
      <c r="I204" s="93">
        <v>0</v>
      </c>
      <c r="J204" s="93">
        <v>0</v>
      </c>
      <c r="K204" s="93">
        <f t="shared" si="123"/>
        <v>0</v>
      </c>
      <c r="L204" s="93">
        <f t="shared" si="124"/>
        <v>4620000</v>
      </c>
      <c r="M204" s="93">
        <f t="shared" si="124"/>
        <v>0</v>
      </c>
      <c r="N204" s="93">
        <f t="shared" si="125"/>
        <v>4620000</v>
      </c>
      <c r="O204" s="94">
        <f t="shared" si="87"/>
        <v>64.705882352941174</v>
      </c>
      <c r="P204" s="94">
        <f>M204/D204*100</f>
        <v>0</v>
      </c>
      <c r="Q204" s="94">
        <f t="shared" si="88"/>
        <v>29.72972972972973</v>
      </c>
      <c r="R204" s="93">
        <f t="shared" si="104"/>
        <v>10920000</v>
      </c>
      <c r="S204" s="95"/>
    </row>
    <row r="205" spans="1:19" s="11" customFormat="1" x14ac:dyDescent="0.2">
      <c r="A205" s="29" t="s">
        <v>279</v>
      </c>
      <c r="B205" s="30" t="s">
        <v>280</v>
      </c>
      <c r="C205" s="15"/>
      <c r="D205" s="15">
        <v>227901040</v>
      </c>
      <c r="E205" s="15">
        <f t="shared" si="121"/>
        <v>227901040</v>
      </c>
      <c r="F205" s="96">
        <v>0</v>
      </c>
      <c r="G205" s="93">
        <v>0</v>
      </c>
      <c r="H205" s="93">
        <f t="shared" si="122"/>
        <v>0</v>
      </c>
      <c r="I205" s="93">
        <v>0</v>
      </c>
      <c r="J205" s="93">
        <v>0</v>
      </c>
      <c r="K205" s="93">
        <f t="shared" si="123"/>
        <v>0</v>
      </c>
      <c r="L205" s="93">
        <f t="shared" si="124"/>
        <v>0</v>
      </c>
      <c r="M205" s="93">
        <f t="shared" si="124"/>
        <v>0</v>
      </c>
      <c r="N205" s="93">
        <f t="shared" si="125"/>
        <v>0</v>
      </c>
      <c r="O205" s="94">
        <v>0</v>
      </c>
      <c r="P205" s="94">
        <f>M205/D205*100</f>
        <v>0</v>
      </c>
      <c r="Q205" s="94">
        <f t="shared" si="88"/>
        <v>0</v>
      </c>
      <c r="R205" s="93">
        <f t="shared" si="104"/>
        <v>227901040</v>
      </c>
      <c r="S205" s="95"/>
    </row>
    <row r="206" spans="1:19" s="11" customFormat="1" x14ac:dyDescent="0.2">
      <c r="A206" s="29" t="s">
        <v>137</v>
      </c>
      <c r="B206" s="30" t="s">
        <v>281</v>
      </c>
      <c r="C206" s="15"/>
      <c r="D206" s="15">
        <v>16497500</v>
      </c>
      <c r="E206" s="15">
        <f t="shared" si="121"/>
        <v>16497500</v>
      </c>
      <c r="F206" s="96"/>
      <c r="G206" s="93">
        <v>0</v>
      </c>
      <c r="H206" s="93">
        <f t="shared" si="122"/>
        <v>0</v>
      </c>
      <c r="I206" s="93">
        <v>0</v>
      </c>
      <c r="J206" s="93">
        <v>16497500</v>
      </c>
      <c r="K206" s="93">
        <f t="shared" si="123"/>
        <v>16497500</v>
      </c>
      <c r="L206" s="93"/>
      <c r="M206" s="93">
        <f t="shared" si="124"/>
        <v>16497500</v>
      </c>
      <c r="N206" s="93">
        <f t="shared" si="125"/>
        <v>16497500</v>
      </c>
      <c r="O206" s="94">
        <v>0</v>
      </c>
      <c r="P206" s="94">
        <f t="shared" ref="P206:P269" si="126">M206/D206*100</f>
        <v>100</v>
      </c>
      <c r="Q206" s="94">
        <f t="shared" ref="Q206:Q269" si="127">N206/E206*100</f>
        <v>100</v>
      </c>
      <c r="R206" s="93">
        <f t="shared" si="104"/>
        <v>0</v>
      </c>
      <c r="S206" s="95"/>
    </row>
    <row r="207" spans="1:19" s="11" customFormat="1" x14ac:dyDescent="0.2">
      <c r="A207" s="29" t="s">
        <v>147</v>
      </c>
      <c r="B207" s="30" t="s">
        <v>282</v>
      </c>
      <c r="C207" s="15"/>
      <c r="D207" s="15">
        <v>31991000</v>
      </c>
      <c r="E207" s="15">
        <f t="shared" si="121"/>
        <v>31991000</v>
      </c>
      <c r="F207" s="96"/>
      <c r="G207" s="93">
        <v>0</v>
      </c>
      <c r="H207" s="93">
        <f t="shared" si="122"/>
        <v>0</v>
      </c>
      <c r="I207" s="93">
        <v>0</v>
      </c>
      <c r="J207" s="93">
        <v>0</v>
      </c>
      <c r="K207" s="93">
        <f t="shared" si="123"/>
        <v>0</v>
      </c>
      <c r="L207" s="93"/>
      <c r="M207" s="93">
        <f t="shared" si="124"/>
        <v>0</v>
      </c>
      <c r="N207" s="93">
        <f t="shared" si="125"/>
        <v>0</v>
      </c>
      <c r="O207" s="94">
        <v>0</v>
      </c>
      <c r="P207" s="94">
        <f t="shared" si="126"/>
        <v>0</v>
      </c>
      <c r="Q207" s="94">
        <f t="shared" si="127"/>
        <v>0</v>
      </c>
      <c r="R207" s="93">
        <f t="shared" si="104"/>
        <v>31991000</v>
      </c>
      <c r="S207" s="95"/>
    </row>
    <row r="208" spans="1:19" s="11" customFormat="1" x14ac:dyDescent="0.2">
      <c r="A208" s="29" t="s">
        <v>283</v>
      </c>
      <c r="B208" s="30" t="s">
        <v>284</v>
      </c>
      <c r="C208" s="15">
        <v>62031200</v>
      </c>
      <c r="D208" s="15">
        <v>8296200</v>
      </c>
      <c r="E208" s="15">
        <f t="shared" si="121"/>
        <v>70327400</v>
      </c>
      <c r="F208" s="96">
        <v>11814800</v>
      </c>
      <c r="G208" s="93">
        <v>0</v>
      </c>
      <c r="H208" s="93">
        <f t="shared" si="122"/>
        <v>11814800</v>
      </c>
      <c r="I208" s="93">
        <v>0</v>
      </c>
      <c r="J208" s="93">
        <v>0</v>
      </c>
      <c r="K208" s="93">
        <f t="shared" si="123"/>
        <v>0</v>
      </c>
      <c r="L208" s="93">
        <f t="shared" ref="L208:M212" si="128">F208+I208</f>
        <v>11814800</v>
      </c>
      <c r="M208" s="93">
        <f t="shared" si="128"/>
        <v>0</v>
      </c>
      <c r="N208" s="93">
        <f t="shared" si="125"/>
        <v>11814800</v>
      </c>
      <c r="O208" s="94">
        <f t="shared" ref="O208:O269" si="129">L208/C208*100</f>
        <v>19.046544319632702</v>
      </c>
      <c r="P208" s="94">
        <f t="shared" si="126"/>
        <v>0</v>
      </c>
      <c r="Q208" s="94">
        <f t="shared" si="127"/>
        <v>16.799711065672838</v>
      </c>
      <c r="R208" s="93">
        <f t="shared" si="104"/>
        <v>58512600</v>
      </c>
      <c r="S208" s="95"/>
    </row>
    <row r="209" spans="1:19" s="11" customFormat="1" x14ac:dyDescent="0.2">
      <c r="A209" s="29" t="s">
        <v>149</v>
      </c>
      <c r="B209" s="30" t="s">
        <v>150</v>
      </c>
      <c r="C209" s="15">
        <v>12272000</v>
      </c>
      <c r="D209" s="15">
        <v>0</v>
      </c>
      <c r="E209" s="15">
        <f t="shared" si="121"/>
        <v>12272000</v>
      </c>
      <c r="F209" s="96">
        <v>0</v>
      </c>
      <c r="G209" s="93">
        <v>0</v>
      </c>
      <c r="H209" s="93">
        <f t="shared" si="122"/>
        <v>0</v>
      </c>
      <c r="I209" s="93">
        <v>0</v>
      </c>
      <c r="J209" s="93">
        <v>0</v>
      </c>
      <c r="K209" s="93">
        <f t="shared" si="123"/>
        <v>0</v>
      </c>
      <c r="L209" s="93">
        <f t="shared" si="128"/>
        <v>0</v>
      </c>
      <c r="M209" s="93">
        <f t="shared" si="128"/>
        <v>0</v>
      </c>
      <c r="N209" s="93">
        <f t="shared" si="125"/>
        <v>0</v>
      </c>
      <c r="O209" s="94">
        <f t="shared" si="129"/>
        <v>0</v>
      </c>
      <c r="P209" s="94">
        <v>0</v>
      </c>
      <c r="Q209" s="94">
        <f t="shared" si="127"/>
        <v>0</v>
      </c>
      <c r="R209" s="93">
        <f t="shared" si="104"/>
        <v>12272000</v>
      </c>
      <c r="S209" s="95"/>
    </row>
    <row r="210" spans="1:19" s="11" customFormat="1" x14ac:dyDescent="0.2">
      <c r="A210" s="29" t="s">
        <v>285</v>
      </c>
      <c r="B210" s="30" t="s">
        <v>286</v>
      </c>
      <c r="C210" s="15">
        <v>21378600</v>
      </c>
      <c r="D210" s="15">
        <v>0</v>
      </c>
      <c r="E210" s="15">
        <f t="shared" si="121"/>
        <v>21378600</v>
      </c>
      <c r="F210" s="96">
        <v>20979000</v>
      </c>
      <c r="G210" s="93">
        <v>0</v>
      </c>
      <c r="H210" s="93">
        <f t="shared" si="122"/>
        <v>20979000</v>
      </c>
      <c r="I210" s="93">
        <v>0</v>
      </c>
      <c r="J210" s="93">
        <v>0</v>
      </c>
      <c r="K210" s="93">
        <f t="shared" si="123"/>
        <v>0</v>
      </c>
      <c r="L210" s="93">
        <f t="shared" si="128"/>
        <v>20979000</v>
      </c>
      <c r="M210" s="93">
        <f t="shared" si="128"/>
        <v>0</v>
      </c>
      <c r="N210" s="93">
        <f t="shared" si="125"/>
        <v>20979000</v>
      </c>
      <c r="O210" s="94">
        <f t="shared" si="129"/>
        <v>98.130841121495322</v>
      </c>
      <c r="P210" s="94">
        <v>0</v>
      </c>
      <c r="Q210" s="94">
        <f t="shared" si="127"/>
        <v>98.130841121495322</v>
      </c>
      <c r="R210" s="93">
        <f t="shared" si="104"/>
        <v>399600</v>
      </c>
      <c r="S210" s="95"/>
    </row>
    <row r="211" spans="1:19" s="11" customFormat="1" x14ac:dyDescent="0.2">
      <c r="A211" s="29" t="s">
        <v>151</v>
      </c>
      <c r="B211" s="30" t="s">
        <v>287</v>
      </c>
      <c r="C211" s="15"/>
      <c r="D211" s="15">
        <v>40560000</v>
      </c>
      <c r="E211" s="15">
        <f t="shared" si="121"/>
        <v>40560000</v>
      </c>
      <c r="F211" s="96">
        <v>0</v>
      </c>
      <c r="G211" s="93">
        <v>0</v>
      </c>
      <c r="H211" s="93">
        <f t="shared" si="122"/>
        <v>0</v>
      </c>
      <c r="I211" s="93">
        <v>0</v>
      </c>
      <c r="J211" s="93">
        <v>0</v>
      </c>
      <c r="K211" s="93">
        <f t="shared" si="123"/>
        <v>0</v>
      </c>
      <c r="L211" s="93">
        <f t="shared" si="128"/>
        <v>0</v>
      </c>
      <c r="M211" s="93">
        <f t="shared" si="128"/>
        <v>0</v>
      </c>
      <c r="N211" s="93">
        <f t="shared" si="125"/>
        <v>0</v>
      </c>
      <c r="O211" s="94">
        <v>0</v>
      </c>
      <c r="P211" s="94">
        <f t="shared" si="126"/>
        <v>0</v>
      </c>
      <c r="Q211" s="94">
        <f t="shared" si="127"/>
        <v>0</v>
      </c>
      <c r="R211" s="93">
        <f t="shared" si="104"/>
        <v>40560000</v>
      </c>
      <c r="S211" s="95"/>
    </row>
    <row r="212" spans="1:19" s="11" customFormat="1" x14ac:dyDescent="0.2">
      <c r="A212" s="29" t="s">
        <v>153</v>
      </c>
      <c r="B212" s="30" t="s">
        <v>288</v>
      </c>
      <c r="C212" s="15"/>
      <c r="D212" s="15">
        <v>8424000</v>
      </c>
      <c r="E212" s="15">
        <f t="shared" si="121"/>
        <v>8424000</v>
      </c>
      <c r="F212" s="96">
        <v>0</v>
      </c>
      <c r="G212" s="93">
        <v>0</v>
      </c>
      <c r="H212" s="93">
        <f t="shared" si="122"/>
        <v>0</v>
      </c>
      <c r="I212" s="93">
        <v>0</v>
      </c>
      <c r="J212" s="93">
        <v>8424000</v>
      </c>
      <c r="K212" s="93">
        <f t="shared" si="123"/>
        <v>8424000</v>
      </c>
      <c r="L212" s="93">
        <f t="shared" si="128"/>
        <v>0</v>
      </c>
      <c r="M212" s="93">
        <f t="shared" si="128"/>
        <v>8424000</v>
      </c>
      <c r="N212" s="93">
        <f t="shared" si="125"/>
        <v>8424000</v>
      </c>
      <c r="O212" s="94">
        <v>0</v>
      </c>
      <c r="P212" s="94">
        <f t="shared" si="126"/>
        <v>100</v>
      </c>
      <c r="Q212" s="94">
        <f t="shared" si="127"/>
        <v>100</v>
      </c>
      <c r="R212" s="93">
        <f t="shared" si="104"/>
        <v>0</v>
      </c>
      <c r="S212" s="95"/>
    </row>
    <row r="213" spans="1:19" s="16" customFormat="1" ht="33" x14ac:dyDescent="0.2">
      <c r="A213" s="110" t="s">
        <v>289</v>
      </c>
      <c r="B213" s="110" t="s">
        <v>290</v>
      </c>
      <c r="C213" s="140">
        <f>SUM(C214:C224)</f>
        <v>495907400</v>
      </c>
      <c r="D213" s="140">
        <f t="shared" ref="D213:N213" si="130">SUM(D214:D224)</f>
        <v>878510712</v>
      </c>
      <c r="E213" s="140">
        <f t="shared" si="130"/>
        <v>1374418112</v>
      </c>
      <c r="F213" s="140">
        <f t="shared" si="130"/>
        <v>418605793</v>
      </c>
      <c r="G213" s="140">
        <f t="shared" si="130"/>
        <v>635483000</v>
      </c>
      <c r="H213" s="140">
        <f t="shared" si="130"/>
        <v>1054088793</v>
      </c>
      <c r="I213" s="140">
        <f t="shared" si="130"/>
        <v>24830000</v>
      </c>
      <c r="J213" s="140">
        <f t="shared" si="130"/>
        <v>11460000</v>
      </c>
      <c r="K213" s="140">
        <f t="shared" si="130"/>
        <v>36290000</v>
      </c>
      <c r="L213" s="140">
        <f t="shared" si="130"/>
        <v>443435793</v>
      </c>
      <c r="M213" s="140">
        <f t="shared" si="130"/>
        <v>646943000</v>
      </c>
      <c r="N213" s="140">
        <f t="shared" si="130"/>
        <v>1090378793</v>
      </c>
      <c r="O213" s="141">
        <f t="shared" si="129"/>
        <v>89.419071584735377</v>
      </c>
      <c r="P213" s="141">
        <f t="shared" si="126"/>
        <v>73.640877813223526</v>
      </c>
      <c r="Q213" s="141">
        <f t="shared" si="127"/>
        <v>79.333849247178719</v>
      </c>
      <c r="R213" s="140">
        <f t="shared" si="104"/>
        <v>284039319</v>
      </c>
      <c r="S213" s="132"/>
    </row>
    <row r="214" spans="1:19" s="11" customFormat="1" x14ac:dyDescent="0.2">
      <c r="A214" s="29" t="s">
        <v>291</v>
      </c>
      <c r="B214" s="30" t="s">
        <v>192</v>
      </c>
      <c r="C214" s="15">
        <v>4060000</v>
      </c>
      <c r="D214" s="15">
        <v>0</v>
      </c>
      <c r="E214" s="15">
        <f t="shared" ref="E214:E224" si="131">C214+D214</f>
        <v>4060000</v>
      </c>
      <c r="F214" s="96">
        <v>2030000</v>
      </c>
      <c r="G214" s="93">
        <v>0</v>
      </c>
      <c r="H214" s="93">
        <f t="shared" ref="H214:H224" si="132">F214+G214</f>
        <v>2030000</v>
      </c>
      <c r="I214" s="93">
        <v>0</v>
      </c>
      <c r="J214" s="93">
        <v>0</v>
      </c>
      <c r="K214" s="93">
        <f t="shared" ref="K214:K224" si="133">I214+J214</f>
        <v>0</v>
      </c>
      <c r="L214" s="93">
        <f t="shared" ref="L214:M224" si="134">F214+I214</f>
        <v>2030000</v>
      </c>
      <c r="M214" s="93">
        <f t="shared" si="134"/>
        <v>0</v>
      </c>
      <c r="N214" s="93">
        <f t="shared" ref="N214:N224" si="135">L214+M214</f>
        <v>2030000</v>
      </c>
      <c r="O214" s="94">
        <f t="shared" si="129"/>
        <v>50</v>
      </c>
      <c r="P214" s="94">
        <v>0</v>
      </c>
      <c r="Q214" s="94">
        <f t="shared" si="127"/>
        <v>50</v>
      </c>
      <c r="R214" s="93">
        <f t="shared" si="104"/>
        <v>2030000</v>
      </c>
      <c r="S214" s="72"/>
    </row>
    <row r="215" spans="1:19" s="11" customFormat="1" x14ac:dyDescent="0.2">
      <c r="A215" s="29" t="s">
        <v>90</v>
      </c>
      <c r="B215" s="30" t="s">
        <v>292</v>
      </c>
      <c r="C215" s="15">
        <v>79540500</v>
      </c>
      <c r="D215" s="15">
        <v>60195212</v>
      </c>
      <c r="E215" s="15">
        <f t="shared" si="131"/>
        <v>139735712</v>
      </c>
      <c r="F215" s="96">
        <v>72447000</v>
      </c>
      <c r="G215" s="93">
        <v>57195000</v>
      </c>
      <c r="H215" s="93">
        <f t="shared" si="132"/>
        <v>129642000</v>
      </c>
      <c r="I215" s="93">
        <v>0</v>
      </c>
      <c r="J215" s="93">
        <v>0</v>
      </c>
      <c r="K215" s="93">
        <f t="shared" si="133"/>
        <v>0</v>
      </c>
      <c r="L215" s="93">
        <f t="shared" si="134"/>
        <v>72447000</v>
      </c>
      <c r="M215" s="93">
        <f t="shared" si="134"/>
        <v>57195000</v>
      </c>
      <c r="N215" s="93">
        <f t="shared" si="135"/>
        <v>129642000</v>
      </c>
      <c r="O215" s="94">
        <f t="shared" si="129"/>
        <v>91.081901672732755</v>
      </c>
      <c r="P215" s="94">
        <f t="shared" si="126"/>
        <v>95.015862723433884</v>
      </c>
      <c r="Q215" s="94">
        <f t="shared" si="127"/>
        <v>92.776569528625586</v>
      </c>
      <c r="R215" s="93">
        <f t="shared" si="104"/>
        <v>10093712</v>
      </c>
      <c r="S215" s="72"/>
    </row>
    <row r="216" spans="1:19" s="11" customFormat="1" x14ac:dyDescent="0.2">
      <c r="A216" s="29" t="s">
        <v>92</v>
      </c>
      <c r="B216" s="30" t="s">
        <v>93</v>
      </c>
      <c r="C216" s="15">
        <v>4980900</v>
      </c>
      <c r="D216" s="15">
        <f>1329000+6893000</f>
        <v>8222000</v>
      </c>
      <c r="E216" s="15">
        <f t="shared" si="131"/>
        <v>13202900</v>
      </c>
      <c r="F216" s="96">
        <v>1636900</v>
      </c>
      <c r="G216" s="93">
        <v>0</v>
      </c>
      <c r="H216" s="93">
        <f t="shared" si="132"/>
        <v>1636900</v>
      </c>
      <c r="I216" s="93">
        <v>0</v>
      </c>
      <c r="J216" s="93">
        <v>0</v>
      </c>
      <c r="K216" s="93">
        <f t="shared" si="133"/>
        <v>0</v>
      </c>
      <c r="L216" s="93">
        <f t="shared" si="134"/>
        <v>1636900</v>
      </c>
      <c r="M216" s="93">
        <f t="shared" si="134"/>
        <v>0</v>
      </c>
      <c r="N216" s="93">
        <f t="shared" si="135"/>
        <v>1636900</v>
      </c>
      <c r="O216" s="94">
        <f t="shared" si="129"/>
        <v>32.863538717902387</v>
      </c>
      <c r="P216" s="94">
        <f t="shared" si="126"/>
        <v>0</v>
      </c>
      <c r="Q216" s="94">
        <f t="shared" si="127"/>
        <v>12.398033765309137</v>
      </c>
      <c r="R216" s="93">
        <f t="shared" si="104"/>
        <v>11566000</v>
      </c>
      <c r="S216" s="72"/>
    </row>
    <row r="217" spans="1:19" s="11" customFormat="1" x14ac:dyDescent="0.2">
      <c r="A217" s="29" t="s">
        <v>293</v>
      </c>
      <c r="B217" s="30" t="s">
        <v>238</v>
      </c>
      <c r="C217" s="15">
        <v>40008000</v>
      </c>
      <c r="D217" s="15">
        <v>480096000</v>
      </c>
      <c r="E217" s="15">
        <f t="shared" si="131"/>
        <v>520104000</v>
      </c>
      <c r="F217" s="96">
        <v>38361600</v>
      </c>
      <c r="G217" s="93">
        <v>480096000</v>
      </c>
      <c r="H217" s="93">
        <f t="shared" si="132"/>
        <v>518457600</v>
      </c>
      <c r="I217" s="93">
        <v>0</v>
      </c>
      <c r="J217" s="93">
        <v>0</v>
      </c>
      <c r="K217" s="93">
        <f t="shared" si="133"/>
        <v>0</v>
      </c>
      <c r="L217" s="93">
        <f t="shared" si="134"/>
        <v>38361600</v>
      </c>
      <c r="M217" s="93">
        <f t="shared" si="134"/>
        <v>480096000</v>
      </c>
      <c r="N217" s="93">
        <f t="shared" si="135"/>
        <v>518457600</v>
      </c>
      <c r="O217" s="94">
        <f t="shared" si="129"/>
        <v>95.884823035392913</v>
      </c>
      <c r="P217" s="94">
        <f t="shared" si="126"/>
        <v>100</v>
      </c>
      <c r="Q217" s="94">
        <f t="shared" si="127"/>
        <v>99.683447925799456</v>
      </c>
      <c r="R217" s="93">
        <f t="shared" si="104"/>
        <v>1646400</v>
      </c>
      <c r="S217" s="72"/>
    </row>
    <row r="218" spans="1:19" s="11" customFormat="1" x14ac:dyDescent="0.2">
      <c r="A218" s="29" t="s">
        <v>294</v>
      </c>
      <c r="B218" s="30" t="s">
        <v>110</v>
      </c>
      <c r="C218" s="15">
        <v>92400000</v>
      </c>
      <c r="D218" s="15">
        <v>58800000</v>
      </c>
      <c r="E218" s="15">
        <f t="shared" si="131"/>
        <v>151200000</v>
      </c>
      <c r="F218" s="96">
        <v>89670000</v>
      </c>
      <c r="G218" s="93">
        <v>23520000</v>
      </c>
      <c r="H218" s="93">
        <f t="shared" si="132"/>
        <v>113190000</v>
      </c>
      <c r="I218" s="93">
        <v>2730000</v>
      </c>
      <c r="J218" s="93">
        <v>0</v>
      </c>
      <c r="K218" s="93">
        <f t="shared" si="133"/>
        <v>2730000</v>
      </c>
      <c r="L218" s="93">
        <f t="shared" si="134"/>
        <v>92400000</v>
      </c>
      <c r="M218" s="93">
        <f t="shared" si="134"/>
        <v>23520000</v>
      </c>
      <c r="N218" s="93">
        <f t="shared" si="135"/>
        <v>115920000</v>
      </c>
      <c r="O218" s="94">
        <f t="shared" si="129"/>
        <v>100</v>
      </c>
      <c r="P218" s="94">
        <f t="shared" si="126"/>
        <v>40</v>
      </c>
      <c r="Q218" s="94">
        <f t="shared" si="127"/>
        <v>76.666666666666671</v>
      </c>
      <c r="R218" s="93">
        <f t="shared" si="104"/>
        <v>35280000</v>
      </c>
      <c r="S218" s="72"/>
    </row>
    <row r="219" spans="1:19" s="11" customFormat="1" x14ac:dyDescent="0.2">
      <c r="A219" s="29" t="s">
        <v>295</v>
      </c>
      <c r="B219" s="30" t="s">
        <v>122</v>
      </c>
      <c r="C219" s="15">
        <v>17000000</v>
      </c>
      <c r="D219" s="15">
        <v>13500000</v>
      </c>
      <c r="E219" s="15">
        <f t="shared" si="131"/>
        <v>30500000</v>
      </c>
      <c r="F219" s="96">
        <v>10700000</v>
      </c>
      <c r="G219" s="93">
        <v>0</v>
      </c>
      <c r="H219" s="93">
        <f t="shared" si="132"/>
        <v>10700000</v>
      </c>
      <c r="I219" s="93">
        <v>2700000</v>
      </c>
      <c r="J219" s="93">
        <v>0</v>
      </c>
      <c r="K219" s="93">
        <f t="shared" si="133"/>
        <v>2700000</v>
      </c>
      <c r="L219" s="93">
        <f t="shared" si="134"/>
        <v>13400000</v>
      </c>
      <c r="M219" s="93">
        <f t="shared" si="134"/>
        <v>0</v>
      </c>
      <c r="N219" s="93">
        <f t="shared" si="135"/>
        <v>13400000</v>
      </c>
      <c r="O219" s="94">
        <f t="shared" si="129"/>
        <v>78.82352941176471</v>
      </c>
      <c r="P219" s="94">
        <f t="shared" si="126"/>
        <v>0</v>
      </c>
      <c r="Q219" s="94">
        <f t="shared" si="127"/>
        <v>43.934426229508198</v>
      </c>
      <c r="R219" s="93">
        <f t="shared" si="104"/>
        <v>17100000</v>
      </c>
      <c r="S219" s="72"/>
    </row>
    <row r="220" spans="1:19" s="11" customFormat="1" x14ac:dyDescent="0.2">
      <c r="A220" s="29" t="s">
        <v>296</v>
      </c>
      <c r="B220" s="30" t="s">
        <v>124</v>
      </c>
      <c r="C220" s="15">
        <v>93450000</v>
      </c>
      <c r="D220" s="15">
        <v>0</v>
      </c>
      <c r="E220" s="15">
        <f t="shared" si="131"/>
        <v>93450000</v>
      </c>
      <c r="F220" s="96">
        <f>47150000</f>
        <v>47150000</v>
      </c>
      <c r="G220" s="93">
        <v>0</v>
      </c>
      <c r="H220" s="93">
        <f t="shared" si="132"/>
        <v>47150000</v>
      </c>
      <c r="I220" s="93">
        <v>19400000</v>
      </c>
      <c r="J220" s="93">
        <v>0</v>
      </c>
      <c r="K220" s="93">
        <f t="shared" si="133"/>
        <v>19400000</v>
      </c>
      <c r="L220" s="93">
        <f t="shared" si="134"/>
        <v>66550000</v>
      </c>
      <c r="M220" s="93">
        <f t="shared" si="134"/>
        <v>0</v>
      </c>
      <c r="N220" s="93">
        <f t="shared" si="135"/>
        <v>66550000</v>
      </c>
      <c r="O220" s="94">
        <f t="shared" si="129"/>
        <v>71.214553237025143</v>
      </c>
      <c r="P220" s="94">
        <v>0</v>
      </c>
      <c r="Q220" s="94">
        <f t="shared" si="127"/>
        <v>71.214553237025143</v>
      </c>
      <c r="R220" s="93">
        <f t="shared" si="104"/>
        <v>26900000</v>
      </c>
      <c r="S220" s="72"/>
    </row>
    <row r="221" spans="1:19" s="11" customFormat="1" x14ac:dyDescent="0.2">
      <c r="A221" s="29" t="s">
        <v>297</v>
      </c>
      <c r="B221" s="30" t="s">
        <v>79</v>
      </c>
      <c r="C221" s="15">
        <v>140400000</v>
      </c>
      <c r="D221" s="15">
        <f>67200000+174000000</f>
        <v>241200000</v>
      </c>
      <c r="E221" s="15">
        <f t="shared" si="131"/>
        <v>381600000</v>
      </c>
      <c r="F221" s="93">
        <v>139112793</v>
      </c>
      <c r="G221" s="93">
        <v>74672000</v>
      </c>
      <c r="H221" s="93">
        <f t="shared" si="132"/>
        <v>213784793</v>
      </c>
      <c r="I221" s="93">
        <v>0</v>
      </c>
      <c r="J221" s="93">
        <f>7880000+3580000</f>
        <v>11460000</v>
      </c>
      <c r="K221" s="93">
        <f t="shared" si="133"/>
        <v>11460000</v>
      </c>
      <c r="L221" s="93">
        <f t="shared" si="134"/>
        <v>139112793</v>
      </c>
      <c r="M221" s="93">
        <f t="shared" si="134"/>
        <v>86132000</v>
      </c>
      <c r="N221" s="93">
        <f t="shared" si="135"/>
        <v>225244793</v>
      </c>
      <c r="O221" s="94">
        <f t="shared" si="129"/>
        <v>99.083185897435897</v>
      </c>
      <c r="P221" s="94">
        <f t="shared" si="126"/>
        <v>35.709784411276949</v>
      </c>
      <c r="Q221" s="94">
        <f t="shared" si="127"/>
        <v>59.026413259958069</v>
      </c>
      <c r="R221" s="93">
        <f t="shared" si="104"/>
        <v>156355207</v>
      </c>
      <c r="S221" s="72"/>
    </row>
    <row r="222" spans="1:19" s="11" customFormat="1" x14ac:dyDescent="0.2">
      <c r="A222" s="29" t="s">
        <v>298</v>
      </c>
      <c r="B222" s="30" t="s">
        <v>254</v>
      </c>
      <c r="C222" s="15">
        <v>15750000</v>
      </c>
      <c r="D222" s="15">
        <v>0</v>
      </c>
      <c r="E222" s="15">
        <f t="shared" si="131"/>
        <v>15750000</v>
      </c>
      <c r="F222" s="96">
        <v>9450000</v>
      </c>
      <c r="G222" s="93">
        <v>0</v>
      </c>
      <c r="H222" s="93">
        <f t="shared" si="132"/>
        <v>9450000</v>
      </c>
      <c r="I222" s="93">
        <v>0</v>
      </c>
      <c r="J222" s="93">
        <v>0</v>
      </c>
      <c r="K222" s="93">
        <f t="shared" si="133"/>
        <v>0</v>
      </c>
      <c r="L222" s="93">
        <f t="shared" si="134"/>
        <v>9450000</v>
      </c>
      <c r="M222" s="93">
        <f t="shared" si="134"/>
        <v>0</v>
      </c>
      <c r="N222" s="93">
        <f t="shared" si="135"/>
        <v>9450000</v>
      </c>
      <c r="O222" s="94">
        <f t="shared" si="129"/>
        <v>60</v>
      </c>
      <c r="P222" s="94">
        <v>0</v>
      </c>
      <c r="Q222" s="94">
        <f t="shared" si="127"/>
        <v>60</v>
      </c>
      <c r="R222" s="93">
        <f t="shared" si="104"/>
        <v>6300000</v>
      </c>
      <c r="S222" s="152"/>
    </row>
    <row r="223" spans="1:19" s="11" customFormat="1" x14ac:dyDescent="0.2">
      <c r="A223" s="29" t="s">
        <v>299</v>
      </c>
      <c r="B223" s="30" t="s">
        <v>138</v>
      </c>
      <c r="C223" s="15"/>
      <c r="D223" s="15">
        <v>16497500</v>
      </c>
      <c r="E223" s="15">
        <f t="shared" si="131"/>
        <v>16497500</v>
      </c>
      <c r="F223" s="96">
        <v>0</v>
      </c>
      <c r="G223" s="93">
        <v>0</v>
      </c>
      <c r="H223" s="93">
        <f t="shared" si="132"/>
        <v>0</v>
      </c>
      <c r="I223" s="93">
        <v>0</v>
      </c>
      <c r="J223" s="93">
        <v>0</v>
      </c>
      <c r="K223" s="93">
        <f t="shared" si="133"/>
        <v>0</v>
      </c>
      <c r="L223" s="93">
        <f t="shared" si="134"/>
        <v>0</v>
      </c>
      <c r="M223" s="93">
        <f t="shared" si="134"/>
        <v>0</v>
      </c>
      <c r="N223" s="93">
        <f t="shared" si="135"/>
        <v>0</v>
      </c>
      <c r="O223" s="94">
        <v>0</v>
      </c>
      <c r="P223" s="94">
        <f t="shared" si="126"/>
        <v>0</v>
      </c>
      <c r="Q223" s="94">
        <f t="shared" si="127"/>
        <v>0</v>
      </c>
      <c r="R223" s="93">
        <f t="shared" si="104"/>
        <v>16497500</v>
      </c>
      <c r="S223" s="72"/>
    </row>
    <row r="224" spans="1:19" s="11" customFormat="1" x14ac:dyDescent="0.2">
      <c r="A224" s="29" t="s">
        <v>300</v>
      </c>
      <c r="B224" s="30" t="s">
        <v>301</v>
      </c>
      <c r="C224" s="15">
        <v>8318000</v>
      </c>
      <c r="D224" s="15">
        <v>0</v>
      </c>
      <c r="E224" s="15">
        <f t="shared" si="131"/>
        <v>8318000</v>
      </c>
      <c r="F224" s="96">
        <v>8047500</v>
      </c>
      <c r="G224" s="93">
        <v>0</v>
      </c>
      <c r="H224" s="93">
        <f t="shared" si="132"/>
        <v>8047500</v>
      </c>
      <c r="I224" s="93">
        <v>0</v>
      </c>
      <c r="J224" s="93">
        <v>0</v>
      </c>
      <c r="K224" s="93">
        <f t="shared" si="133"/>
        <v>0</v>
      </c>
      <c r="L224" s="93">
        <f t="shared" si="134"/>
        <v>8047500</v>
      </c>
      <c r="M224" s="93">
        <f t="shared" si="134"/>
        <v>0</v>
      </c>
      <c r="N224" s="93">
        <f t="shared" si="135"/>
        <v>8047500</v>
      </c>
      <c r="O224" s="94">
        <f t="shared" si="129"/>
        <v>96.748016350084157</v>
      </c>
      <c r="P224" s="94">
        <v>0</v>
      </c>
      <c r="Q224" s="94">
        <f t="shared" si="127"/>
        <v>96.748016350084157</v>
      </c>
      <c r="R224" s="93">
        <f t="shared" si="104"/>
        <v>270500</v>
      </c>
      <c r="S224" s="72"/>
    </row>
    <row r="225" spans="1:19" s="24" customFormat="1" ht="18" x14ac:dyDescent="0.2">
      <c r="A225" s="106"/>
      <c r="B225" s="153" t="s">
        <v>302</v>
      </c>
      <c r="C225" s="146">
        <f t="shared" ref="C225:N225" si="136">C226+C235</f>
        <v>1307717500</v>
      </c>
      <c r="D225" s="146">
        <f t="shared" si="136"/>
        <v>450000000</v>
      </c>
      <c r="E225" s="146">
        <f t="shared" si="136"/>
        <v>1757717500</v>
      </c>
      <c r="F225" s="146">
        <f t="shared" si="136"/>
        <v>1124510725</v>
      </c>
      <c r="G225" s="146">
        <f t="shared" si="136"/>
        <v>157797400</v>
      </c>
      <c r="H225" s="146">
        <f t="shared" si="136"/>
        <v>1282308125</v>
      </c>
      <c r="I225" s="146">
        <f t="shared" si="136"/>
        <v>21807150</v>
      </c>
      <c r="J225" s="146">
        <f t="shared" si="136"/>
        <v>48615200</v>
      </c>
      <c r="K225" s="146">
        <f>K226+K235</f>
        <v>70422350</v>
      </c>
      <c r="L225" s="146">
        <f t="shared" si="136"/>
        <v>1146317875</v>
      </c>
      <c r="M225" s="146">
        <f t="shared" si="136"/>
        <v>206412600</v>
      </c>
      <c r="N225" s="146">
        <f t="shared" si="136"/>
        <v>1352730475</v>
      </c>
      <c r="O225" s="147">
        <f t="shared" si="129"/>
        <v>87.657913501960465</v>
      </c>
      <c r="P225" s="147">
        <f t="shared" si="126"/>
        <v>45.869466666666661</v>
      </c>
      <c r="Q225" s="147">
        <f t="shared" si="127"/>
        <v>76.959492921928586</v>
      </c>
      <c r="R225" s="146">
        <f t="shared" si="104"/>
        <v>404987025</v>
      </c>
      <c r="S225" s="129"/>
    </row>
    <row r="226" spans="1:19" s="25" customFormat="1" ht="18" x14ac:dyDescent="0.2">
      <c r="A226" s="78" t="s">
        <v>303</v>
      </c>
      <c r="B226" s="79" t="s">
        <v>267</v>
      </c>
      <c r="C226" s="154">
        <f t="shared" ref="C226:N227" si="137">C227</f>
        <v>290843600</v>
      </c>
      <c r="D226" s="154">
        <f t="shared" si="137"/>
        <v>219000000</v>
      </c>
      <c r="E226" s="154">
        <f t="shared" si="137"/>
        <v>509843600</v>
      </c>
      <c r="F226" s="154">
        <f t="shared" si="137"/>
        <v>250790100</v>
      </c>
      <c r="G226" s="154">
        <f t="shared" si="137"/>
        <v>54817000</v>
      </c>
      <c r="H226" s="154">
        <f t="shared" si="137"/>
        <v>305607100</v>
      </c>
      <c r="I226" s="154">
        <f t="shared" si="137"/>
        <v>0</v>
      </c>
      <c r="J226" s="154">
        <f t="shared" si="137"/>
        <v>15809200</v>
      </c>
      <c r="K226" s="154">
        <f t="shared" si="137"/>
        <v>15809200</v>
      </c>
      <c r="L226" s="154">
        <f t="shared" si="137"/>
        <v>250790100</v>
      </c>
      <c r="M226" s="154">
        <f t="shared" si="137"/>
        <v>70626200</v>
      </c>
      <c r="N226" s="154">
        <f t="shared" si="137"/>
        <v>321416300</v>
      </c>
      <c r="O226" s="155">
        <f t="shared" si="129"/>
        <v>86.228509068103961</v>
      </c>
      <c r="P226" s="155">
        <f t="shared" si="126"/>
        <v>32.249406392694063</v>
      </c>
      <c r="Q226" s="155">
        <f t="shared" si="127"/>
        <v>63.042136843533982</v>
      </c>
      <c r="R226" s="154">
        <f t="shared" ref="R226:R289" si="138">E226-N226</f>
        <v>188427300</v>
      </c>
      <c r="S226" s="134"/>
    </row>
    <row r="227" spans="1:19" s="26" customFormat="1" ht="18" x14ac:dyDescent="0.2">
      <c r="A227" s="83" t="s">
        <v>304</v>
      </c>
      <c r="B227" s="135" t="s">
        <v>269</v>
      </c>
      <c r="C227" s="156">
        <f>C228</f>
        <v>290843600</v>
      </c>
      <c r="D227" s="156">
        <f>D228</f>
        <v>219000000</v>
      </c>
      <c r="E227" s="156">
        <f>E228</f>
        <v>509843600</v>
      </c>
      <c r="F227" s="156">
        <f t="shared" si="137"/>
        <v>250790100</v>
      </c>
      <c r="G227" s="156">
        <f t="shared" si="137"/>
        <v>54817000</v>
      </c>
      <c r="H227" s="156">
        <f t="shared" si="137"/>
        <v>305607100</v>
      </c>
      <c r="I227" s="156">
        <f t="shared" si="137"/>
        <v>0</v>
      </c>
      <c r="J227" s="156">
        <f t="shared" si="137"/>
        <v>15809200</v>
      </c>
      <c r="K227" s="156">
        <f t="shared" si="137"/>
        <v>15809200</v>
      </c>
      <c r="L227" s="156">
        <f t="shared" si="137"/>
        <v>250790100</v>
      </c>
      <c r="M227" s="156">
        <f t="shared" si="137"/>
        <v>70626200</v>
      </c>
      <c r="N227" s="156">
        <f t="shared" si="137"/>
        <v>321416300</v>
      </c>
      <c r="O227" s="157">
        <f t="shared" si="129"/>
        <v>86.228509068103961</v>
      </c>
      <c r="P227" s="157">
        <f t="shared" si="126"/>
        <v>32.249406392694063</v>
      </c>
      <c r="Q227" s="157">
        <f t="shared" si="127"/>
        <v>63.042136843533982</v>
      </c>
      <c r="R227" s="156">
        <f t="shared" si="138"/>
        <v>188427300</v>
      </c>
      <c r="S227" s="138"/>
    </row>
    <row r="228" spans="1:19" s="16" customFormat="1" ht="33" x14ac:dyDescent="0.2">
      <c r="A228" s="110" t="s">
        <v>289</v>
      </c>
      <c r="B228" s="110" t="s">
        <v>290</v>
      </c>
      <c r="C228" s="140">
        <f t="shared" ref="C228:H228" si="139">SUM(C229:C234)</f>
        <v>290843600</v>
      </c>
      <c r="D228" s="140">
        <f t="shared" si="139"/>
        <v>219000000</v>
      </c>
      <c r="E228" s="140">
        <f t="shared" si="139"/>
        <v>509843600</v>
      </c>
      <c r="F228" s="140">
        <f t="shared" si="139"/>
        <v>250790100</v>
      </c>
      <c r="G228" s="140">
        <f t="shared" si="139"/>
        <v>54817000</v>
      </c>
      <c r="H228" s="140">
        <f t="shared" si="139"/>
        <v>305607100</v>
      </c>
      <c r="I228" s="140">
        <f t="shared" ref="I228:N228" si="140">SUM(I229:I234)</f>
        <v>0</v>
      </c>
      <c r="J228" s="140">
        <f t="shared" si="140"/>
        <v>15809200</v>
      </c>
      <c r="K228" s="140">
        <f t="shared" si="140"/>
        <v>15809200</v>
      </c>
      <c r="L228" s="140">
        <f t="shared" si="140"/>
        <v>250790100</v>
      </c>
      <c r="M228" s="140">
        <f t="shared" si="140"/>
        <v>70626200</v>
      </c>
      <c r="N228" s="140">
        <f t="shared" si="140"/>
        <v>321416300</v>
      </c>
      <c r="O228" s="141">
        <f t="shared" si="129"/>
        <v>86.228509068103961</v>
      </c>
      <c r="P228" s="141">
        <f t="shared" si="126"/>
        <v>32.249406392694063</v>
      </c>
      <c r="Q228" s="141">
        <f>N228/E228*100</f>
        <v>63.042136843533982</v>
      </c>
      <c r="R228" s="140">
        <f>SUM(R229:R234)</f>
        <v>188427300</v>
      </c>
      <c r="S228" s="113"/>
    </row>
    <row r="229" spans="1:19" s="11" customFormat="1" x14ac:dyDescent="0.2">
      <c r="A229" s="29" t="s">
        <v>90</v>
      </c>
      <c r="B229" s="30" t="s">
        <v>292</v>
      </c>
      <c r="C229" s="15">
        <v>0</v>
      </c>
      <c r="D229" s="15">
        <v>10844500</v>
      </c>
      <c r="E229" s="15">
        <f t="shared" ref="E229:E234" si="141">C229+D229</f>
        <v>10844500</v>
      </c>
      <c r="F229" s="96">
        <v>0</v>
      </c>
      <c r="G229" s="93">
        <v>10798000</v>
      </c>
      <c r="H229" s="93">
        <f t="shared" ref="H229:H234" si="142">F229+G229</f>
        <v>10798000</v>
      </c>
      <c r="I229" s="93">
        <v>0</v>
      </c>
      <c r="J229" s="93">
        <v>0</v>
      </c>
      <c r="K229" s="93">
        <f t="shared" ref="K229:K234" si="143">I229+J229</f>
        <v>0</v>
      </c>
      <c r="L229" s="93">
        <f t="shared" ref="L229:M234" si="144">F229+I229</f>
        <v>0</v>
      </c>
      <c r="M229" s="93">
        <f t="shared" si="144"/>
        <v>10798000</v>
      </c>
      <c r="N229" s="93">
        <f t="shared" ref="N229:N234" si="145">L229+M229</f>
        <v>10798000</v>
      </c>
      <c r="O229" s="94">
        <v>0</v>
      </c>
      <c r="P229" s="94">
        <f t="shared" si="126"/>
        <v>99.57121121305731</v>
      </c>
      <c r="Q229" s="94">
        <f t="shared" si="127"/>
        <v>99.57121121305731</v>
      </c>
      <c r="R229" s="93">
        <f t="shared" si="138"/>
        <v>46500</v>
      </c>
      <c r="S229" s="72"/>
    </row>
    <row r="230" spans="1:19" s="11" customFormat="1" x14ac:dyDescent="0.2">
      <c r="A230" s="29" t="s">
        <v>92</v>
      </c>
      <c r="B230" s="30" t="s">
        <v>93</v>
      </c>
      <c r="C230" s="15">
        <v>2689600</v>
      </c>
      <c r="D230" s="15">
        <v>955500</v>
      </c>
      <c r="E230" s="15">
        <f t="shared" si="141"/>
        <v>3645100</v>
      </c>
      <c r="F230" s="93">
        <v>940000</v>
      </c>
      <c r="G230" s="93">
        <v>400000</v>
      </c>
      <c r="H230" s="93">
        <f t="shared" si="142"/>
        <v>1340000</v>
      </c>
      <c r="I230" s="93">
        <v>0</v>
      </c>
      <c r="J230" s="93">
        <v>0</v>
      </c>
      <c r="K230" s="93">
        <f t="shared" si="143"/>
        <v>0</v>
      </c>
      <c r="L230" s="93">
        <f t="shared" si="144"/>
        <v>940000</v>
      </c>
      <c r="M230" s="93">
        <f t="shared" si="144"/>
        <v>400000</v>
      </c>
      <c r="N230" s="93">
        <f t="shared" si="145"/>
        <v>1340000</v>
      </c>
      <c r="O230" s="94">
        <f t="shared" si="129"/>
        <v>34.94943486020226</v>
      </c>
      <c r="P230" s="94">
        <f t="shared" si="126"/>
        <v>41.862899005756148</v>
      </c>
      <c r="Q230" s="94">
        <f t="shared" si="127"/>
        <v>36.761680063647091</v>
      </c>
      <c r="R230" s="93">
        <f t="shared" si="138"/>
        <v>2305100</v>
      </c>
      <c r="S230" s="95"/>
    </row>
    <row r="231" spans="1:19" s="11" customFormat="1" x14ac:dyDescent="0.2">
      <c r="A231" s="29" t="s">
        <v>94</v>
      </c>
      <c r="B231" s="30" t="s">
        <v>305</v>
      </c>
      <c r="C231" s="15">
        <v>2054000</v>
      </c>
      <c r="D231" s="15">
        <v>0</v>
      </c>
      <c r="E231" s="15">
        <f t="shared" si="141"/>
        <v>2054000</v>
      </c>
      <c r="F231" s="93">
        <v>820000</v>
      </c>
      <c r="G231" s="93">
        <v>0</v>
      </c>
      <c r="H231" s="93">
        <f t="shared" si="142"/>
        <v>820000</v>
      </c>
      <c r="I231" s="93">
        <v>0</v>
      </c>
      <c r="J231" s="93">
        <v>0</v>
      </c>
      <c r="K231" s="93">
        <f t="shared" si="143"/>
        <v>0</v>
      </c>
      <c r="L231" s="93">
        <f t="shared" si="144"/>
        <v>820000</v>
      </c>
      <c r="M231" s="93">
        <f t="shared" si="144"/>
        <v>0</v>
      </c>
      <c r="N231" s="93">
        <f t="shared" si="145"/>
        <v>820000</v>
      </c>
      <c r="O231" s="94">
        <f t="shared" si="129"/>
        <v>39.922103213242451</v>
      </c>
      <c r="P231" s="94">
        <v>0</v>
      </c>
      <c r="Q231" s="94">
        <f t="shared" si="127"/>
        <v>39.922103213242451</v>
      </c>
      <c r="R231" s="93">
        <f t="shared" si="138"/>
        <v>1234000</v>
      </c>
      <c r="S231" s="95"/>
    </row>
    <row r="232" spans="1:19" s="11" customFormat="1" x14ac:dyDescent="0.2">
      <c r="A232" s="29" t="s">
        <v>294</v>
      </c>
      <c r="B232" s="30" t="s">
        <v>110</v>
      </c>
      <c r="C232" s="15">
        <v>67800000</v>
      </c>
      <c r="D232" s="15">
        <v>37500000</v>
      </c>
      <c r="E232" s="15">
        <f t="shared" si="141"/>
        <v>105300000</v>
      </c>
      <c r="F232" s="93">
        <v>45150000</v>
      </c>
      <c r="G232" s="93">
        <v>37500000</v>
      </c>
      <c r="H232" s="93">
        <f t="shared" si="142"/>
        <v>82650000</v>
      </c>
      <c r="I232" s="93">
        <v>0</v>
      </c>
      <c r="J232" s="93">
        <v>0</v>
      </c>
      <c r="K232" s="93">
        <f t="shared" si="143"/>
        <v>0</v>
      </c>
      <c r="L232" s="93">
        <f t="shared" si="144"/>
        <v>45150000</v>
      </c>
      <c r="M232" s="93">
        <f t="shared" si="144"/>
        <v>37500000</v>
      </c>
      <c r="N232" s="93">
        <f t="shared" si="145"/>
        <v>82650000</v>
      </c>
      <c r="O232" s="94">
        <f t="shared" si="129"/>
        <v>66.592920353982294</v>
      </c>
      <c r="P232" s="94">
        <f t="shared" si="126"/>
        <v>100</v>
      </c>
      <c r="Q232" s="94">
        <f t="shared" si="127"/>
        <v>78.490028490028479</v>
      </c>
      <c r="R232" s="93">
        <f t="shared" si="138"/>
        <v>22650000</v>
      </c>
      <c r="S232" s="72"/>
    </row>
    <row r="233" spans="1:19" s="11" customFormat="1" x14ac:dyDescent="0.2">
      <c r="A233" s="29" t="s">
        <v>295</v>
      </c>
      <c r="B233" s="30" t="s">
        <v>122</v>
      </c>
      <c r="C233" s="15">
        <v>62300000</v>
      </c>
      <c r="D233" s="15">
        <v>19100000</v>
      </c>
      <c r="E233" s="15">
        <f t="shared" si="141"/>
        <v>81400000</v>
      </c>
      <c r="F233" s="93">
        <v>49800000</v>
      </c>
      <c r="G233" s="93">
        <v>0</v>
      </c>
      <c r="H233" s="93">
        <f t="shared" si="142"/>
        <v>49800000</v>
      </c>
      <c r="I233" s="93">
        <v>0</v>
      </c>
      <c r="J233" s="93">
        <v>0</v>
      </c>
      <c r="K233" s="93">
        <f t="shared" si="143"/>
        <v>0</v>
      </c>
      <c r="L233" s="93">
        <f t="shared" si="144"/>
        <v>49800000</v>
      </c>
      <c r="M233" s="93">
        <f t="shared" si="144"/>
        <v>0</v>
      </c>
      <c r="N233" s="93">
        <f t="shared" si="145"/>
        <v>49800000</v>
      </c>
      <c r="O233" s="94">
        <f t="shared" si="129"/>
        <v>79.935794542536115</v>
      </c>
      <c r="P233" s="94">
        <f t="shared" si="126"/>
        <v>0</v>
      </c>
      <c r="Q233" s="94">
        <f t="shared" si="127"/>
        <v>61.17936117936118</v>
      </c>
      <c r="R233" s="93">
        <f t="shared" si="138"/>
        <v>31600000</v>
      </c>
      <c r="S233" s="152"/>
    </row>
    <row r="234" spans="1:19" s="11" customFormat="1" x14ac:dyDescent="0.2">
      <c r="A234" s="29" t="s">
        <v>297</v>
      </c>
      <c r="B234" s="30" t="s">
        <v>79</v>
      </c>
      <c r="C234" s="15">
        <v>156000000</v>
      </c>
      <c r="D234" s="15">
        <v>150600000</v>
      </c>
      <c r="E234" s="15">
        <f t="shared" si="141"/>
        <v>306600000</v>
      </c>
      <c r="F234" s="93">
        <v>154080100</v>
      </c>
      <c r="G234" s="93">
        <v>6119000</v>
      </c>
      <c r="H234" s="93">
        <f t="shared" si="142"/>
        <v>160199100</v>
      </c>
      <c r="I234" s="93">
        <v>0</v>
      </c>
      <c r="J234" s="93">
        <v>15809200</v>
      </c>
      <c r="K234" s="93">
        <f t="shared" si="143"/>
        <v>15809200</v>
      </c>
      <c r="L234" s="93">
        <f t="shared" si="144"/>
        <v>154080100</v>
      </c>
      <c r="M234" s="93">
        <f t="shared" si="144"/>
        <v>21928200</v>
      </c>
      <c r="N234" s="93">
        <f t="shared" si="145"/>
        <v>176008300</v>
      </c>
      <c r="O234" s="94">
        <f t="shared" si="129"/>
        <v>98.769294871794884</v>
      </c>
      <c r="P234" s="94">
        <f t="shared" si="126"/>
        <v>14.560557768924303</v>
      </c>
      <c r="Q234" s="94">
        <f t="shared" si="127"/>
        <v>57.406490541422052</v>
      </c>
      <c r="R234" s="93">
        <f t="shared" si="138"/>
        <v>130591700</v>
      </c>
      <c r="S234" s="72"/>
    </row>
    <row r="235" spans="1:19" s="28" customFormat="1" ht="18" x14ac:dyDescent="0.2">
      <c r="A235" s="158" t="s">
        <v>306</v>
      </c>
      <c r="B235" s="142" t="s">
        <v>307</v>
      </c>
      <c r="C235" s="143">
        <f>C237</f>
        <v>1016873900</v>
      </c>
      <c r="D235" s="143">
        <f>D237</f>
        <v>231000000</v>
      </c>
      <c r="E235" s="143">
        <f>E237</f>
        <v>1247873900</v>
      </c>
      <c r="F235" s="143">
        <f t="shared" ref="F235:N235" si="146">F237</f>
        <v>873720625</v>
      </c>
      <c r="G235" s="143">
        <f t="shared" si="146"/>
        <v>102980400</v>
      </c>
      <c r="H235" s="143">
        <f t="shared" si="146"/>
        <v>976701025</v>
      </c>
      <c r="I235" s="143">
        <f t="shared" si="146"/>
        <v>21807150</v>
      </c>
      <c r="J235" s="143">
        <f t="shared" si="146"/>
        <v>32806000</v>
      </c>
      <c r="K235" s="143">
        <f t="shared" si="146"/>
        <v>54613150</v>
      </c>
      <c r="L235" s="143">
        <f t="shared" si="146"/>
        <v>895527775</v>
      </c>
      <c r="M235" s="143">
        <f t="shared" si="146"/>
        <v>135786400</v>
      </c>
      <c r="N235" s="143">
        <f t="shared" si="146"/>
        <v>1031314175</v>
      </c>
      <c r="O235" s="144">
        <f t="shared" si="129"/>
        <v>88.066748000907495</v>
      </c>
      <c r="P235" s="144">
        <f t="shared" si="126"/>
        <v>58.781991341991343</v>
      </c>
      <c r="Q235" s="144">
        <f t="shared" si="127"/>
        <v>82.645704425743659</v>
      </c>
      <c r="R235" s="143">
        <f t="shared" si="138"/>
        <v>216559725</v>
      </c>
      <c r="S235" s="145"/>
    </row>
    <row r="236" spans="1:19" s="23" customFormat="1" ht="23.25" customHeight="1" x14ac:dyDescent="0.2">
      <c r="A236" s="83" t="s">
        <v>308</v>
      </c>
      <c r="B236" s="114" t="s">
        <v>309</v>
      </c>
      <c r="C236" s="115">
        <f>C237</f>
        <v>1016873900</v>
      </c>
      <c r="D236" s="115">
        <f>D237</f>
        <v>231000000</v>
      </c>
      <c r="E236" s="115">
        <f>E237</f>
        <v>1247873900</v>
      </c>
      <c r="F236" s="115">
        <f t="shared" ref="F236:N236" si="147">F237</f>
        <v>873720625</v>
      </c>
      <c r="G236" s="115">
        <f t="shared" si="147"/>
        <v>102980400</v>
      </c>
      <c r="H236" s="115">
        <f t="shared" si="147"/>
        <v>976701025</v>
      </c>
      <c r="I236" s="115">
        <f t="shared" si="147"/>
        <v>21807150</v>
      </c>
      <c r="J236" s="115">
        <f t="shared" si="147"/>
        <v>32806000</v>
      </c>
      <c r="K236" s="115">
        <f t="shared" si="147"/>
        <v>54613150</v>
      </c>
      <c r="L236" s="115">
        <f t="shared" si="147"/>
        <v>895527775</v>
      </c>
      <c r="M236" s="115">
        <f t="shared" si="147"/>
        <v>135786400</v>
      </c>
      <c r="N236" s="115">
        <f t="shared" si="147"/>
        <v>1031314175</v>
      </c>
      <c r="O236" s="116">
        <f t="shared" si="129"/>
        <v>88.066748000907495</v>
      </c>
      <c r="P236" s="116">
        <f t="shared" si="126"/>
        <v>58.781991341991343</v>
      </c>
      <c r="Q236" s="116">
        <f t="shared" si="127"/>
        <v>82.645704425743659</v>
      </c>
      <c r="R236" s="115">
        <f t="shared" si="138"/>
        <v>216559725</v>
      </c>
      <c r="S236" s="122"/>
    </row>
    <row r="237" spans="1:19" s="16" customFormat="1" x14ac:dyDescent="0.2">
      <c r="A237" s="110" t="s">
        <v>310</v>
      </c>
      <c r="B237" s="110" t="s">
        <v>311</v>
      </c>
      <c r="C237" s="159">
        <f t="shared" ref="C237:N237" si="148">SUM(C238:C244)</f>
        <v>1016873900</v>
      </c>
      <c r="D237" s="159">
        <f t="shared" si="148"/>
        <v>231000000</v>
      </c>
      <c r="E237" s="159">
        <f t="shared" si="148"/>
        <v>1247873900</v>
      </c>
      <c r="F237" s="159">
        <f t="shared" si="148"/>
        <v>873720625</v>
      </c>
      <c r="G237" s="159">
        <f t="shared" si="148"/>
        <v>102980400</v>
      </c>
      <c r="H237" s="159">
        <f t="shared" si="148"/>
        <v>976701025</v>
      </c>
      <c r="I237" s="159">
        <f t="shared" si="148"/>
        <v>21807150</v>
      </c>
      <c r="J237" s="159">
        <f t="shared" si="148"/>
        <v>32806000</v>
      </c>
      <c r="K237" s="159">
        <f t="shared" si="148"/>
        <v>54613150</v>
      </c>
      <c r="L237" s="159">
        <f t="shared" si="148"/>
        <v>895527775</v>
      </c>
      <c r="M237" s="159">
        <f t="shared" si="148"/>
        <v>135786400</v>
      </c>
      <c r="N237" s="159">
        <f t="shared" si="148"/>
        <v>1031314175</v>
      </c>
      <c r="O237" s="160">
        <f t="shared" si="129"/>
        <v>88.066748000907495</v>
      </c>
      <c r="P237" s="160">
        <f t="shared" si="126"/>
        <v>58.781991341991343</v>
      </c>
      <c r="Q237" s="160">
        <f t="shared" si="127"/>
        <v>82.645704425743659</v>
      </c>
      <c r="R237" s="159">
        <f t="shared" si="138"/>
        <v>216559725</v>
      </c>
      <c r="S237" s="113"/>
    </row>
    <row r="238" spans="1:19" s="11" customFormat="1" x14ac:dyDescent="0.2">
      <c r="A238" s="29" t="s">
        <v>113</v>
      </c>
      <c r="B238" s="30" t="s">
        <v>91</v>
      </c>
      <c r="C238" s="15">
        <v>146548500</v>
      </c>
      <c r="D238" s="15">
        <v>12751000</v>
      </c>
      <c r="E238" s="15">
        <f t="shared" ref="E238:E244" si="149">C238+D238</f>
        <v>159299500</v>
      </c>
      <c r="F238" s="93">
        <v>113525000</v>
      </c>
      <c r="G238" s="93">
        <v>12736000</v>
      </c>
      <c r="H238" s="93">
        <f t="shared" ref="H238:H244" si="150">F238+G238</f>
        <v>126261000</v>
      </c>
      <c r="I238" s="93">
        <v>1983000</v>
      </c>
      <c r="J238" s="93">
        <v>0</v>
      </c>
      <c r="K238" s="93">
        <f t="shared" ref="K238:K244" si="151">I238+J238</f>
        <v>1983000</v>
      </c>
      <c r="L238" s="93">
        <f t="shared" ref="L238:M244" si="152">F238+I238</f>
        <v>115508000</v>
      </c>
      <c r="M238" s="93">
        <f t="shared" si="152"/>
        <v>12736000</v>
      </c>
      <c r="N238" s="93">
        <f t="shared" ref="N238:N244" si="153">L238+M238</f>
        <v>128244000</v>
      </c>
      <c r="O238" s="94">
        <f t="shared" si="129"/>
        <v>78.81895754647779</v>
      </c>
      <c r="P238" s="94">
        <f t="shared" si="126"/>
        <v>99.882362167673122</v>
      </c>
      <c r="Q238" s="94">
        <f t="shared" si="127"/>
        <v>80.504960781421161</v>
      </c>
      <c r="R238" s="93">
        <f t="shared" si="138"/>
        <v>31055500</v>
      </c>
      <c r="S238" s="95"/>
    </row>
    <row r="239" spans="1:19" s="11" customFormat="1" x14ac:dyDescent="0.2">
      <c r="A239" s="29" t="s">
        <v>114</v>
      </c>
      <c r="B239" s="30" t="s">
        <v>93</v>
      </c>
      <c r="C239" s="15">
        <v>4438800</v>
      </c>
      <c r="D239" s="15">
        <v>949000</v>
      </c>
      <c r="E239" s="15">
        <f t="shared" si="149"/>
        <v>5387800</v>
      </c>
      <c r="F239" s="93">
        <v>3300000</v>
      </c>
      <c r="G239" s="93">
        <v>932500</v>
      </c>
      <c r="H239" s="93">
        <f t="shared" si="150"/>
        <v>4232500</v>
      </c>
      <c r="I239" s="93">
        <v>0</v>
      </c>
      <c r="J239" s="93">
        <v>0</v>
      </c>
      <c r="K239" s="93">
        <f t="shared" si="151"/>
        <v>0</v>
      </c>
      <c r="L239" s="93">
        <f t="shared" si="152"/>
        <v>3300000</v>
      </c>
      <c r="M239" s="93">
        <f t="shared" si="152"/>
        <v>932500</v>
      </c>
      <c r="N239" s="93">
        <f t="shared" si="153"/>
        <v>4232500</v>
      </c>
      <c r="O239" s="94">
        <f t="shared" si="129"/>
        <v>74.344417410110836</v>
      </c>
      <c r="P239" s="94">
        <f t="shared" si="126"/>
        <v>98.261327713382514</v>
      </c>
      <c r="Q239" s="94">
        <f t="shared" si="127"/>
        <v>78.557110508927579</v>
      </c>
      <c r="R239" s="93">
        <f t="shared" si="138"/>
        <v>1155300</v>
      </c>
      <c r="S239" s="95"/>
    </row>
    <row r="240" spans="1:19" s="11" customFormat="1" x14ac:dyDescent="0.2">
      <c r="A240" s="29" t="s">
        <v>222</v>
      </c>
      <c r="B240" s="30" t="s">
        <v>95</v>
      </c>
      <c r="C240" s="15">
        <v>2736600</v>
      </c>
      <c r="D240" s="15">
        <v>0</v>
      </c>
      <c r="E240" s="15">
        <f t="shared" si="149"/>
        <v>2736600</v>
      </c>
      <c r="F240" s="93">
        <v>2725000</v>
      </c>
      <c r="G240" s="93">
        <v>0</v>
      </c>
      <c r="H240" s="93">
        <f t="shared" si="150"/>
        <v>2725000</v>
      </c>
      <c r="I240" s="93">
        <v>0</v>
      </c>
      <c r="J240" s="93">
        <v>0</v>
      </c>
      <c r="K240" s="93">
        <f t="shared" si="151"/>
        <v>0</v>
      </c>
      <c r="L240" s="93">
        <f t="shared" si="152"/>
        <v>2725000</v>
      </c>
      <c r="M240" s="93">
        <f t="shared" si="152"/>
        <v>0</v>
      </c>
      <c r="N240" s="93">
        <f t="shared" si="153"/>
        <v>2725000</v>
      </c>
      <c r="O240" s="94">
        <f t="shared" si="129"/>
        <v>99.576116348753928</v>
      </c>
      <c r="P240" s="94">
        <v>0</v>
      </c>
      <c r="Q240" s="94">
        <f t="shared" si="127"/>
        <v>99.576116348753928</v>
      </c>
      <c r="R240" s="93">
        <f t="shared" si="138"/>
        <v>11600</v>
      </c>
      <c r="S240" s="95"/>
    </row>
    <row r="241" spans="1:36" s="11" customFormat="1" x14ac:dyDescent="0.2">
      <c r="A241" s="29" t="s">
        <v>109</v>
      </c>
      <c r="B241" s="30" t="s">
        <v>110</v>
      </c>
      <c r="C241" s="15">
        <v>258750000</v>
      </c>
      <c r="D241" s="15">
        <v>22500000</v>
      </c>
      <c r="E241" s="15">
        <f t="shared" si="149"/>
        <v>281250000</v>
      </c>
      <c r="F241" s="93">
        <v>206250000</v>
      </c>
      <c r="G241" s="93">
        <v>22500000</v>
      </c>
      <c r="H241" s="93">
        <f t="shared" si="150"/>
        <v>228750000</v>
      </c>
      <c r="I241" s="93">
        <v>0</v>
      </c>
      <c r="J241" s="93">
        <v>0</v>
      </c>
      <c r="K241" s="93">
        <f t="shared" si="151"/>
        <v>0</v>
      </c>
      <c r="L241" s="93">
        <f t="shared" si="152"/>
        <v>206250000</v>
      </c>
      <c r="M241" s="93">
        <f t="shared" si="152"/>
        <v>22500000</v>
      </c>
      <c r="N241" s="93">
        <f t="shared" si="153"/>
        <v>228750000</v>
      </c>
      <c r="O241" s="94">
        <f t="shared" si="129"/>
        <v>79.710144927536234</v>
      </c>
      <c r="P241" s="94">
        <f t="shared" si="126"/>
        <v>100</v>
      </c>
      <c r="Q241" s="94">
        <f t="shared" si="127"/>
        <v>81.333333333333329</v>
      </c>
      <c r="R241" s="93">
        <f t="shared" si="138"/>
        <v>52500000</v>
      </c>
      <c r="S241" s="95"/>
    </row>
    <row r="242" spans="1:36" s="11" customFormat="1" x14ac:dyDescent="0.2">
      <c r="A242" s="29" t="s">
        <v>121</v>
      </c>
      <c r="B242" s="30" t="s">
        <v>122</v>
      </c>
      <c r="C242" s="15">
        <v>92600000</v>
      </c>
      <c r="D242" s="15">
        <v>10600000</v>
      </c>
      <c r="E242" s="15">
        <f t="shared" si="149"/>
        <v>103200000</v>
      </c>
      <c r="F242" s="93">
        <v>75000000</v>
      </c>
      <c r="G242" s="93">
        <v>10100000</v>
      </c>
      <c r="H242" s="93">
        <f t="shared" si="150"/>
        <v>85100000</v>
      </c>
      <c r="I242" s="93">
        <v>0</v>
      </c>
      <c r="J242" s="93">
        <v>0</v>
      </c>
      <c r="K242" s="93">
        <f t="shared" si="151"/>
        <v>0</v>
      </c>
      <c r="L242" s="93">
        <f t="shared" si="152"/>
        <v>75000000</v>
      </c>
      <c r="M242" s="93">
        <f t="shared" si="152"/>
        <v>10100000</v>
      </c>
      <c r="N242" s="93">
        <f t="shared" si="153"/>
        <v>85100000</v>
      </c>
      <c r="O242" s="94">
        <f t="shared" si="129"/>
        <v>80.993520518358537</v>
      </c>
      <c r="P242" s="94">
        <f t="shared" si="126"/>
        <v>95.283018867924525</v>
      </c>
      <c r="Q242" s="94">
        <f t="shared" si="127"/>
        <v>82.461240310077528</v>
      </c>
      <c r="R242" s="93">
        <f t="shared" si="138"/>
        <v>18100000</v>
      </c>
      <c r="S242" s="95"/>
    </row>
    <row r="243" spans="1:36" s="11" customFormat="1" x14ac:dyDescent="0.2">
      <c r="A243" s="29" t="s">
        <v>78</v>
      </c>
      <c r="B243" s="30" t="s">
        <v>79</v>
      </c>
      <c r="C243" s="15">
        <v>484800000</v>
      </c>
      <c r="D243" s="15">
        <v>184200000</v>
      </c>
      <c r="E243" s="15">
        <f t="shared" si="149"/>
        <v>669000000</v>
      </c>
      <c r="F243" s="93">
        <v>445920625</v>
      </c>
      <c r="G243" s="93">
        <v>56711900</v>
      </c>
      <c r="H243" s="93">
        <f t="shared" si="150"/>
        <v>502632525</v>
      </c>
      <c r="I243" s="93">
        <v>19824150</v>
      </c>
      <c r="J243" s="93">
        <v>32806000</v>
      </c>
      <c r="K243" s="93">
        <f t="shared" si="151"/>
        <v>52630150</v>
      </c>
      <c r="L243" s="93">
        <f t="shared" si="152"/>
        <v>465744775</v>
      </c>
      <c r="M243" s="93">
        <f t="shared" si="152"/>
        <v>89517900</v>
      </c>
      <c r="N243" s="93">
        <f t="shared" si="153"/>
        <v>555262675</v>
      </c>
      <c r="O243" s="94">
        <f t="shared" si="129"/>
        <v>96.069466790429047</v>
      </c>
      <c r="P243" s="94">
        <f t="shared" si="126"/>
        <v>48.598208469055379</v>
      </c>
      <c r="Q243" s="94">
        <f t="shared" si="127"/>
        <v>82.998905082212261</v>
      </c>
      <c r="R243" s="93">
        <f t="shared" si="138"/>
        <v>113737325</v>
      </c>
      <c r="S243" s="95"/>
    </row>
    <row r="244" spans="1:36" s="11" customFormat="1" x14ac:dyDescent="0.2">
      <c r="A244" s="29" t="s">
        <v>312</v>
      </c>
      <c r="B244" s="30" t="s">
        <v>313</v>
      </c>
      <c r="C244" s="15">
        <v>27000000</v>
      </c>
      <c r="D244" s="15">
        <v>0</v>
      </c>
      <c r="E244" s="15">
        <f t="shared" si="149"/>
        <v>27000000</v>
      </c>
      <c r="F244" s="93">
        <v>27000000</v>
      </c>
      <c r="G244" s="93">
        <v>0</v>
      </c>
      <c r="H244" s="93">
        <f t="shared" si="150"/>
        <v>27000000</v>
      </c>
      <c r="I244" s="93">
        <v>0</v>
      </c>
      <c r="J244" s="93">
        <v>0</v>
      </c>
      <c r="K244" s="93">
        <f t="shared" si="151"/>
        <v>0</v>
      </c>
      <c r="L244" s="93">
        <f t="shared" si="152"/>
        <v>27000000</v>
      </c>
      <c r="M244" s="93">
        <f t="shared" si="152"/>
        <v>0</v>
      </c>
      <c r="N244" s="93">
        <f t="shared" si="153"/>
        <v>27000000</v>
      </c>
      <c r="O244" s="94">
        <f t="shared" si="129"/>
        <v>100</v>
      </c>
      <c r="P244" s="94">
        <v>0</v>
      </c>
      <c r="Q244" s="94">
        <f t="shared" si="127"/>
        <v>100</v>
      </c>
      <c r="R244" s="93">
        <f t="shared" si="138"/>
        <v>0</v>
      </c>
      <c r="S244" s="95"/>
    </row>
    <row r="245" spans="1:36" s="24" customFormat="1" ht="18" x14ac:dyDescent="0.2">
      <c r="A245" s="106"/>
      <c r="B245" s="161" t="s">
        <v>314</v>
      </c>
      <c r="C245" s="146">
        <f>C246</f>
        <v>1453000400</v>
      </c>
      <c r="D245" s="146">
        <f>D246</f>
        <v>497899300</v>
      </c>
      <c r="E245" s="146">
        <f>E246</f>
        <v>1950899700</v>
      </c>
      <c r="F245" s="146">
        <f t="shared" ref="F245:N245" si="154">F246</f>
        <v>1034252036</v>
      </c>
      <c r="G245" s="146">
        <f t="shared" si="154"/>
        <v>11530000</v>
      </c>
      <c r="H245" s="146">
        <f t="shared" si="154"/>
        <v>1045782036</v>
      </c>
      <c r="I245" s="146">
        <f>I246</f>
        <v>74894265</v>
      </c>
      <c r="J245" s="146">
        <f t="shared" si="154"/>
        <v>21823322</v>
      </c>
      <c r="K245" s="146">
        <f t="shared" si="154"/>
        <v>96717587</v>
      </c>
      <c r="L245" s="146">
        <f t="shared" si="154"/>
        <v>1109146301</v>
      </c>
      <c r="M245" s="146">
        <f t="shared" si="154"/>
        <v>33353322</v>
      </c>
      <c r="N245" s="146">
        <f t="shared" si="154"/>
        <v>1142499623</v>
      </c>
      <c r="O245" s="147">
        <f t="shared" si="129"/>
        <v>76.334893025494011</v>
      </c>
      <c r="P245" s="147">
        <f t="shared" si="126"/>
        <v>6.6988087751880752</v>
      </c>
      <c r="Q245" s="147">
        <f t="shared" si="127"/>
        <v>58.5627043255991</v>
      </c>
      <c r="R245" s="146">
        <f t="shared" si="138"/>
        <v>808400077</v>
      </c>
      <c r="S245" s="129"/>
    </row>
    <row r="246" spans="1:36" s="25" customFormat="1" ht="18" x14ac:dyDescent="0.2">
      <c r="A246" s="78" t="s">
        <v>245</v>
      </c>
      <c r="B246" s="142" t="s">
        <v>246</v>
      </c>
      <c r="C246" s="148">
        <f t="shared" ref="C246:N246" si="155">C247+C268</f>
        <v>1453000400</v>
      </c>
      <c r="D246" s="148">
        <f t="shared" si="155"/>
        <v>497899300</v>
      </c>
      <c r="E246" s="148">
        <f t="shared" si="155"/>
        <v>1950899700</v>
      </c>
      <c r="F246" s="148">
        <f t="shared" si="155"/>
        <v>1034252036</v>
      </c>
      <c r="G246" s="148">
        <f t="shared" si="155"/>
        <v>11530000</v>
      </c>
      <c r="H246" s="148">
        <f t="shared" si="155"/>
        <v>1045782036</v>
      </c>
      <c r="I246" s="148">
        <f t="shared" si="155"/>
        <v>74894265</v>
      </c>
      <c r="J246" s="148">
        <f t="shared" si="155"/>
        <v>21823322</v>
      </c>
      <c r="K246" s="148">
        <f t="shared" si="155"/>
        <v>96717587</v>
      </c>
      <c r="L246" s="148">
        <f t="shared" si="155"/>
        <v>1109146301</v>
      </c>
      <c r="M246" s="148">
        <f t="shared" si="155"/>
        <v>33353322</v>
      </c>
      <c r="N246" s="148">
        <f t="shared" si="155"/>
        <v>1142499623</v>
      </c>
      <c r="O246" s="149">
        <f t="shared" si="129"/>
        <v>76.334893025494011</v>
      </c>
      <c r="P246" s="149">
        <f t="shared" si="126"/>
        <v>6.6988087751880752</v>
      </c>
      <c r="Q246" s="149">
        <f t="shared" si="127"/>
        <v>58.5627043255991</v>
      </c>
      <c r="R246" s="148">
        <f t="shared" si="138"/>
        <v>808400077</v>
      </c>
      <c r="S246" s="134"/>
    </row>
    <row r="247" spans="1:36" s="26" customFormat="1" ht="21.75" customHeight="1" x14ac:dyDescent="0.2">
      <c r="A247" s="83" t="s">
        <v>255</v>
      </c>
      <c r="B247" s="84" t="s">
        <v>256</v>
      </c>
      <c r="C247" s="150">
        <f>C248</f>
        <v>667628500</v>
      </c>
      <c r="D247" s="150">
        <f>D248</f>
        <v>377733300</v>
      </c>
      <c r="E247" s="150">
        <f>E248</f>
        <v>1045361800</v>
      </c>
      <c r="F247" s="150">
        <f t="shared" ref="F247:N247" si="156">F248</f>
        <v>423202301</v>
      </c>
      <c r="G247" s="150">
        <f t="shared" si="156"/>
        <v>9870000</v>
      </c>
      <c r="H247" s="150">
        <f t="shared" si="156"/>
        <v>433072301</v>
      </c>
      <c r="I247" s="150">
        <f t="shared" si="156"/>
        <v>15135000</v>
      </c>
      <c r="J247" s="150">
        <f t="shared" si="156"/>
        <v>8230650</v>
      </c>
      <c r="K247" s="150">
        <f t="shared" si="156"/>
        <v>23365650</v>
      </c>
      <c r="L247" s="150">
        <f t="shared" si="156"/>
        <v>438337301</v>
      </c>
      <c r="M247" s="150">
        <f t="shared" si="156"/>
        <v>18100650</v>
      </c>
      <c r="N247" s="150">
        <f t="shared" si="156"/>
        <v>456437951</v>
      </c>
      <c r="O247" s="151">
        <f t="shared" si="129"/>
        <v>65.655870143350683</v>
      </c>
      <c r="P247" s="151">
        <f t="shared" si="126"/>
        <v>4.7919127066636698</v>
      </c>
      <c r="Q247" s="151">
        <f t="shared" si="127"/>
        <v>43.663155761000645</v>
      </c>
      <c r="R247" s="150">
        <f t="shared" si="138"/>
        <v>588923849</v>
      </c>
      <c r="S247" s="162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</row>
    <row r="248" spans="1:36" s="16" customFormat="1" x14ac:dyDescent="0.2">
      <c r="A248" s="110" t="s">
        <v>315</v>
      </c>
      <c r="B248" s="110" t="s">
        <v>316</v>
      </c>
      <c r="C248" s="140">
        <f t="shared" ref="C248:N248" si="157">SUM(C249:C267)</f>
        <v>667628500</v>
      </c>
      <c r="D248" s="140">
        <f t="shared" si="157"/>
        <v>377733300</v>
      </c>
      <c r="E248" s="140">
        <f t="shared" si="157"/>
        <v>1045361800</v>
      </c>
      <c r="F248" s="140">
        <f t="shared" si="157"/>
        <v>423202301</v>
      </c>
      <c r="G248" s="140">
        <f t="shared" si="157"/>
        <v>9870000</v>
      </c>
      <c r="H248" s="140">
        <f t="shared" si="157"/>
        <v>433072301</v>
      </c>
      <c r="I248" s="140">
        <f t="shared" si="157"/>
        <v>15135000</v>
      </c>
      <c r="J248" s="140">
        <f t="shared" si="157"/>
        <v>8230650</v>
      </c>
      <c r="K248" s="140">
        <f t="shared" si="157"/>
        <v>23365650</v>
      </c>
      <c r="L248" s="140">
        <f t="shared" si="157"/>
        <v>438337301</v>
      </c>
      <c r="M248" s="140">
        <f t="shared" si="157"/>
        <v>18100650</v>
      </c>
      <c r="N248" s="140">
        <f t="shared" si="157"/>
        <v>456437951</v>
      </c>
      <c r="O248" s="141">
        <f t="shared" si="129"/>
        <v>65.655870143350683</v>
      </c>
      <c r="P248" s="141">
        <f t="shared" si="126"/>
        <v>4.7919127066636698</v>
      </c>
      <c r="Q248" s="141">
        <f t="shared" si="127"/>
        <v>43.663155761000645</v>
      </c>
      <c r="R248" s="140">
        <f t="shared" si="138"/>
        <v>588923849</v>
      </c>
      <c r="S248" s="113"/>
    </row>
    <row r="249" spans="1:36" s="11" customFormat="1" x14ac:dyDescent="0.2">
      <c r="A249" s="29" t="s">
        <v>317</v>
      </c>
      <c r="B249" s="30" t="s">
        <v>318</v>
      </c>
      <c r="C249" s="15">
        <v>1272000</v>
      </c>
      <c r="D249" s="15">
        <v>0</v>
      </c>
      <c r="E249" s="15">
        <f t="shared" ref="E249:E267" si="158">C249+D249</f>
        <v>1272000</v>
      </c>
      <c r="F249" s="96">
        <v>1272000</v>
      </c>
      <c r="G249" s="93">
        <v>0</v>
      </c>
      <c r="H249" s="93">
        <f t="shared" ref="H249:H267" si="159">F249+G249</f>
        <v>1272000</v>
      </c>
      <c r="I249" s="93">
        <v>0</v>
      </c>
      <c r="J249" s="93">
        <v>0</v>
      </c>
      <c r="K249" s="93">
        <f t="shared" ref="K249:K267" si="160">I249+J249</f>
        <v>0</v>
      </c>
      <c r="L249" s="93">
        <f t="shared" ref="L249:M266" si="161">F249+I249</f>
        <v>1272000</v>
      </c>
      <c r="M249" s="93">
        <f t="shared" si="161"/>
        <v>0</v>
      </c>
      <c r="N249" s="93">
        <f t="shared" ref="N249:N267" si="162">L249+M249</f>
        <v>1272000</v>
      </c>
      <c r="O249" s="94">
        <f t="shared" si="129"/>
        <v>100</v>
      </c>
      <c r="P249" s="94">
        <v>0</v>
      </c>
      <c r="Q249" s="94">
        <f t="shared" si="127"/>
        <v>100</v>
      </c>
      <c r="R249" s="93">
        <f t="shared" si="138"/>
        <v>0</v>
      </c>
      <c r="S249" s="95"/>
    </row>
    <row r="250" spans="1:36" s="11" customFormat="1" x14ac:dyDescent="0.2">
      <c r="A250" s="29" t="s">
        <v>319</v>
      </c>
      <c r="B250" s="30" t="s">
        <v>320</v>
      </c>
      <c r="C250" s="15">
        <v>1020000</v>
      </c>
      <c r="D250" s="15">
        <v>0</v>
      </c>
      <c r="E250" s="15">
        <f t="shared" si="158"/>
        <v>1020000</v>
      </c>
      <c r="F250" s="96">
        <v>680000</v>
      </c>
      <c r="G250" s="93">
        <v>0</v>
      </c>
      <c r="H250" s="93">
        <f t="shared" si="159"/>
        <v>680000</v>
      </c>
      <c r="I250" s="93">
        <v>0</v>
      </c>
      <c r="J250" s="93">
        <v>0</v>
      </c>
      <c r="K250" s="93">
        <f t="shared" si="160"/>
        <v>0</v>
      </c>
      <c r="L250" s="93">
        <f t="shared" si="161"/>
        <v>680000</v>
      </c>
      <c r="M250" s="93">
        <f t="shared" si="161"/>
        <v>0</v>
      </c>
      <c r="N250" s="93">
        <f t="shared" si="162"/>
        <v>680000</v>
      </c>
      <c r="O250" s="94">
        <f t="shared" si="129"/>
        <v>66.666666666666657</v>
      </c>
      <c r="P250" s="94">
        <v>0</v>
      </c>
      <c r="Q250" s="94">
        <f t="shared" si="127"/>
        <v>66.666666666666657</v>
      </c>
      <c r="R250" s="93">
        <f t="shared" si="138"/>
        <v>340000</v>
      </c>
      <c r="S250" s="95"/>
    </row>
    <row r="251" spans="1:36" s="11" customFormat="1" x14ac:dyDescent="0.2">
      <c r="A251" s="29" t="s">
        <v>113</v>
      </c>
      <c r="B251" s="30" t="s">
        <v>91</v>
      </c>
      <c r="C251" s="15">
        <v>27068000</v>
      </c>
      <c r="D251" s="15">
        <v>4000000</v>
      </c>
      <c r="E251" s="15">
        <f t="shared" si="158"/>
        <v>31068000</v>
      </c>
      <c r="F251" s="96">
        <v>13568475</v>
      </c>
      <c r="G251" s="93">
        <v>0</v>
      </c>
      <c r="H251" s="93">
        <f t="shared" si="159"/>
        <v>13568475</v>
      </c>
      <c r="I251" s="93">
        <v>995000</v>
      </c>
      <c r="J251" s="93">
        <v>0</v>
      </c>
      <c r="K251" s="93">
        <f t="shared" si="160"/>
        <v>995000</v>
      </c>
      <c r="L251" s="93">
        <f t="shared" si="161"/>
        <v>14563475</v>
      </c>
      <c r="M251" s="93">
        <f t="shared" si="161"/>
        <v>0</v>
      </c>
      <c r="N251" s="93">
        <f t="shared" si="162"/>
        <v>14563475</v>
      </c>
      <c r="O251" s="94">
        <f t="shared" si="129"/>
        <v>53.80329170976799</v>
      </c>
      <c r="P251" s="94">
        <f t="shared" si="126"/>
        <v>0</v>
      </c>
      <c r="Q251" s="94">
        <f t="shared" si="127"/>
        <v>46.876126561091795</v>
      </c>
      <c r="R251" s="93">
        <f t="shared" si="138"/>
        <v>16504525</v>
      </c>
      <c r="S251" s="95"/>
    </row>
    <row r="252" spans="1:36" s="11" customFormat="1" x14ac:dyDescent="0.2">
      <c r="A252" s="29" t="s">
        <v>114</v>
      </c>
      <c r="B252" s="30" t="s">
        <v>93</v>
      </c>
      <c r="C252" s="15">
        <v>13143000</v>
      </c>
      <c r="D252" s="15">
        <v>3115300</v>
      </c>
      <c r="E252" s="15">
        <f t="shared" si="158"/>
        <v>16258300</v>
      </c>
      <c r="F252" s="96">
        <v>9784600</v>
      </c>
      <c r="G252" s="93">
        <v>0</v>
      </c>
      <c r="H252" s="93">
        <f t="shared" si="159"/>
        <v>9784600</v>
      </c>
      <c r="I252" s="93">
        <v>630000</v>
      </c>
      <c r="J252" s="93">
        <v>0</v>
      </c>
      <c r="K252" s="93">
        <f t="shared" si="160"/>
        <v>630000</v>
      </c>
      <c r="L252" s="93">
        <f t="shared" si="161"/>
        <v>10414600</v>
      </c>
      <c r="M252" s="93">
        <f t="shared" si="161"/>
        <v>0</v>
      </c>
      <c r="N252" s="93">
        <f t="shared" si="162"/>
        <v>10414600</v>
      </c>
      <c r="O252" s="94">
        <f t="shared" si="129"/>
        <v>79.240660427604041</v>
      </c>
      <c r="P252" s="94">
        <f t="shared" si="126"/>
        <v>0</v>
      </c>
      <c r="Q252" s="94">
        <f t="shared" si="127"/>
        <v>64.057127743983074</v>
      </c>
      <c r="R252" s="93">
        <f t="shared" si="138"/>
        <v>5843700</v>
      </c>
      <c r="S252" s="95"/>
    </row>
    <row r="253" spans="1:36" s="11" customFormat="1" x14ac:dyDescent="0.2">
      <c r="A253" s="29" t="s">
        <v>321</v>
      </c>
      <c r="B253" s="30" t="s">
        <v>97</v>
      </c>
      <c r="C253" s="15">
        <v>5236500</v>
      </c>
      <c r="D253" s="15">
        <v>0</v>
      </c>
      <c r="E253" s="15">
        <f t="shared" si="158"/>
        <v>5236500</v>
      </c>
      <c r="F253" s="96">
        <v>3463300</v>
      </c>
      <c r="G253" s="93">
        <v>0</v>
      </c>
      <c r="H253" s="93">
        <f t="shared" si="159"/>
        <v>3463300</v>
      </c>
      <c r="I253" s="93">
        <v>1400000</v>
      </c>
      <c r="J253" s="93">
        <v>0</v>
      </c>
      <c r="K253" s="93">
        <f t="shared" si="160"/>
        <v>1400000</v>
      </c>
      <c r="L253" s="93">
        <f t="shared" si="161"/>
        <v>4863300</v>
      </c>
      <c r="M253" s="93">
        <f t="shared" si="161"/>
        <v>0</v>
      </c>
      <c r="N253" s="93">
        <f t="shared" si="162"/>
        <v>4863300</v>
      </c>
      <c r="O253" s="94">
        <f t="shared" si="129"/>
        <v>92.873102262961908</v>
      </c>
      <c r="P253" s="94">
        <v>0</v>
      </c>
      <c r="Q253" s="94">
        <f t="shared" si="127"/>
        <v>92.873102262961908</v>
      </c>
      <c r="R253" s="93">
        <f t="shared" si="138"/>
        <v>373200</v>
      </c>
      <c r="S253" s="95"/>
    </row>
    <row r="254" spans="1:36" s="11" customFormat="1" ht="17.25" customHeight="1" x14ac:dyDescent="0.2">
      <c r="A254" s="29" t="s">
        <v>227</v>
      </c>
      <c r="B254" s="30" t="s">
        <v>101</v>
      </c>
      <c r="C254" s="15">
        <v>3927600</v>
      </c>
      <c r="D254" s="15">
        <v>0</v>
      </c>
      <c r="E254" s="15">
        <f t="shared" si="158"/>
        <v>3927600</v>
      </c>
      <c r="F254" s="96">
        <v>2248555</v>
      </c>
      <c r="G254" s="93">
        <v>0</v>
      </c>
      <c r="H254" s="93">
        <f t="shared" si="159"/>
        <v>2248555</v>
      </c>
      <c r="I254" s="93">
        <v>0</v>
      </c>
      <c r="J254" s="93">
        <v>0</v>
      </c>
      <c r="K254" s="93">
        <f t="shared" si="160"/>
        <v>0</v>
      </c>
      <c r="L254" s="93">
        <f t="shared" si="161"/>
        <v>2248555</v>
      </c>
      <c r="M254" s="93">
        <f t="shared" si="161"/>
        <v>0</v>
      </c>
      <c r="N254" s="93">
        <f t="shared" si="162"/>
        <v>2248555</v>
      </c>
      <c r="O254" s="94">
        <f t="shared" si="129"/>
        <v>57.250101843364909</v>
      </c>
      <c r="P254" s="94">
        <v>0</v>
      </c>
      <c r="Q254" s="94">
        <f t="shared" si="127"/>
        <v>57.250101843364909</v>
      </c>
      <c r="R254" s="93">
        <f t="shared" si="138"/>
        <v>1679045</v>
      </c>
      <c r="S254" s="95"/>
    </row>
    <row r="255" spans="1:36" s="11" customFormat="1" x14ac:dyDescent="0.2">
      <c r="A255" s="29" t="s">
        <v>322</v>
      </c>
      <c r="B255" s="30" t="s">
        <v>323</v>
      </c>
      <c r="C255" s="15">
        <v>22196500</v>
      </c>
      <c r="D255" s="15">
        <v>900000</v>
      </c>
      <c r="E255" s="15">
        <f t="shared" si="158"/>
        <v>23096500</v>
      </c>
      <c r="F255" s="96">
        <v>15125300</v>
      </c>
      <c r="G255" s="93">
        <v>0</v>
      </c>
      <c r="H255" s="93">
        <f t="shared" si="159"/>
        <v>15125300</v>
      </c>
      <c r="I255" s="93">
        <v>0</v>
      </c>
      <c r="J255" s="93">
        <v>0</v>
      </c>
      <c r="K255" s="93">
        <f t="shared" si="160"/>
        <v>0</v>
      </c>
      <c r="L255" s="93">
        <f t="shared" si="161"/>
        <v>15125300</v>
      </c>
      <c r="M255" s="93">
        <f t="shared" si="161"/>
        <v>0</v>
      </c>
      <c r="N255" s="93">
        <f t="shared" si="162"/>
        <v>15125300</v>
      </c>
      <c r="O255" s="94">
        <f t="shared" si="129"/>
        <v>68.142725204424124</v>
      </c>
      <c r="P255" s="94">
        <f t="shared" si="126"/>
        <v>0</v>
      </c>
      <c r="Q255" s="94">
        <f t="shared" si="127"/>
        <v>65.487411512566837</v>
      </c>
      <c r="R255" s="93">
        <f t="shared" si="138"/>
        <v>7971200</v>
      </c>
      <c r="S255" s="95"/>
    </row>
    <row r="256" spans="1:36" s="11" customFormat="1" x14ac:dyDescent="0.2">
      <c r="A256" s="29" t="s">
        <v>109</v>
      </c>
      <c r="B256" s="30" t="s">
        <v>110</v>
      </c>
      <c r="C256" s="15">
        <v>51760000</v>
      </c>
      <c r="D256" s="15">
        <v>11830000</v>
      </c>
      <c r="E256" s="15">
        <f t="shared" si="158"/>
        <v>63590000</v>
      </c>
      <c r="F256" s="96">
        <v>36727027</v>
      </c>
      <c r="G256" s="93">
        <v>0</v>
      </c>
      <c r="H256" s="93">
        <f t="shared" si="159"/>
        <v>36727027</v>
      </c>
      <c r="I256" s="93">
        <v>0</v>
      </c>
      <c r="J256" s="93">
        <v>0</v>
      </c>
      <c r="K256" s="93">
        <f t="shared" si="160"/>
        <v>0</v>
      </c>
      <c r="L256" s="93">
        <f t="shared" si="161"/>
        <v>36727027</v>
      </c>
      <c r="M256" s="93">
        <f t="shared" si="161"/>
        <v>0</v>
      </c>
      <c r="N256" s="93">
        <f t="shared" si="162"/>
        <v>36727027</v>
      </c>
      <c r="O256" s="94">
        <f t="shared" si="129"/>
        <v>70.956389103554869</v>
      </c>
      <c r="P256" s="94">
        <f t="shared" si="126"/>
        <v>0</v>
      </c>
      <c r="Q256" s="94">
        <f t="shared" si="127"/>
        <v>57.755978927504323</v>
      </c>
      <c r="R256" s="93">
        <f t="shared" si="138"/>
        <v>26862973</v>
      </c>
      <c r="S256" s="95"/>
    </row>
    <row r="257" spans="1:19" s="11" customFormat="1" x14ac:dyDescent="0.2">
      <c r="A257" s="29" t="s">
        <v>121</v>
      </c>
      <c r="B257" s="30" t="s">
        <v>122</v>
      </c>
      <c r="C257" s="15">
        <v>56000000</v>
      </c>
      <c r="D257" s="15">
        <v>49400000</v>
      </c>
      <c r="E257" s="15">
        <f t="shared" si="158"/>
        <v>105400000</v>
      </c>
      <c r="F257" s="96">
        <v>45800000</v>
      </c>
      <c r="G257" s="93">
        <v>0</v>
      </c>
      <c r="H257" s="93">
        <f t="shared" si="159"/>
        <v>45800000</v>
      </c>
      <c r="I257" s="93">
        <v>0</v>
      </c>
      <c r="J257" s="93">
        <v>0</v>
      </c>
      <c r="K257" s="93">
        <f t="shared" si="160"/>
        <v>0</v>
      </c>
      <c r="L257" s="93">
        <f t="shared" si="161"/>
        <v>45800000</v>
      </c>
      <c r="M257" s="93">
        <f t="shared" si="161"/>
        <v>0</v>
      </c>
      <c r="N257" s="93">
        <f t="shared" si="162"/>
        <v>45800000</v>
      </c>
      <c r="O257" s="94">
        <f t="shared" si="129"/>
        <v>81.785714285714278</v>
      </c>
      <c r="P257" s="94">
        <f t="shared" si="126"/>
        <v>0</v>
      </c>
      <c r="Q257" s="94">
        <f t="shared" si="127"/>
        <v>43.453510436432637</v>
      </c>
      <c r="R257" s="93">
        <f t="shared" si="138"/>
        <v>59600000</v>
      </c>
      <c r="S257" s="95"/>
    </row>
    <row r="258" spans="1:19" s="11" customFormat="1" ht="33" x14ac:dyDescent="0.2">
      <c r="A258" s="29" t="s">
        <v>324</v>
      </c>
      <c r="B258" s="30" t="s">
        <v>325</v>
      </c>
      <c r="C258" s="15">
        <v>17520000</v>
      </c>
      <c r="D258" s="15">
        <v>0</v>
      </c>
      <c r="E258" s="15">
        <f t="shared" si="158"/>
        <v>17520000</v>
      </c>
      <c r="F258" s="96">
        <v>11680000</v>
      </c>
      <c r="G258" s="93">
        <v>0</v>
      </c>
      <c r="H258" s="93">
        <f t="shared" si="159"/>
        <v>11680000</v>
      </c>
      <c r="I258" s="93">
        <v>0</v>
      </c>
      <c r="J258" s="93">
        <v>0</v>
      </c>
      <c r="K258" s="93">
        <f t="shared" si="160"/>
        <v>0</v>
      </c>
      <c r="L258" s="93">
        <f t="shared" si="161"/>
        <v>11680000</v>
      </c>
      <c r="M258" s="93">
        <f t="shared" si="161"/>
        <v>0</v>
      </c>
      <c r="N258" s="93">
        <f t="shared" si="162"/>
        <v>11680000</v>
      </c>
      <c r="O258" s="94">
        <f t="shared" si="129"/>
        <v>66.666666666666657</v>
      </c>
      <c r="P258" s="94">
        <v>0</v>
      </c>
      <c r="Q258" s="94">
        <f t="shared" si="127"/>
        <v>66.666666666666657</v>
      </c>
      <c r="R258" s="93">
        <f t="shared" si="138"/>
        <v>5840000</v>
      </c>
      <c r="S258" s="95"/>
    </row>
    <row r="259" spans="1:19" s="11" customFormat="1" x14ac:dyDescent="0.2">
      <c r="A259" s="29" t="s">
        <v>326</v>
      </c>
      <c r="B259" s="30" t="s">
        <v>327</v>
      </c>
      <c r="C259" s="15">
        <v>49720000</v>
      </c>
      <c r="D259" s="15">
        <v>0</v>
      </c>
      <c r="E259" s="15">
        <f t="shared" si="158"/>
        <v>49720000</v>
      </c>
      <c r="F259" s="96">
        <v>28380000</v>
      </c>
      <c r="G259" s="93">
        <v>0</v>
      </c>
      <c r="H259" s="93">
        <f t="shared" si="159"/>
        <v>28380000</v>
      </c>
      <c r="I259" s="93">
        <v>1760000</v>
      </c>
      <c r="J259" s="93">
        <v>0</v>
      </c>
      <c r="K259" s="93">
        <f t="shared" si="160"/>
        <v>1760000</v>
      </c>
      <c r="L259" s="93">
        <f t="shared" si="161"/>
        <v>30140000</v>
      </c>
      <c r="M259" s="93">
        <f t="shared" si="161"/>
        <v>0</v>
      </c>
      <c r="N259" s="93">
        <f t="shared" si="162"/>
        <v>30140000</v>
      </c>
      <c r="O259" s="94">
        <f t="shared" si="129"/>
        <v>60.619469026548678</v>
      </c>
      <c r="P259" s="94">
        <v>0</v>
      </c>
      <c r="Q259" s="94">
        <f t="shared" si="127"/>
        <v>60.619469026548678</v>
      </c>
      <c r="R259" s="93">
        <f t="shared" si="138"/>
        <v>19580000</v>
      </c>
      <c r="S259" s="95"/>
    </row>
    <row r="260" spans="1:19" s="11" customFormat="1" x14ac:dyDescent="0.2">
      <c r="A260" s="29" t="s">
        <v>275</v>
      </c>
      <c r="B260" s="30" t="s">
        <v>276</v>
      </c>
      <c r="C260" s="15">
        <v>5541000</v>
      </c>
      <c r="D260" s="15">
        <v>0</v>
      </c>
      <c r="E260" s="15">
        <f t="shared" si="158"/>
        <v>5541000</v>
      </c>
      <c r="F260" s="96">
        <v>3381900</v>
      </c>
      <c r="G260" s="93">
        <v>0</v>
      </c>
      <c r="H260" s="93">
        <f t="shared" si="159"/>
        <v>3381900</v>
      </c>
      <c r="I260" s="93">
        <v>1950000</v>
      </c>
      <c r="J260" s="93">
        <v>0</v>
      </c>
      <c r="K260" s="93">
        <f t="shared" si="160"/>
        <v>1950000</v>
      </c>
      <c r="L260" s="93">
        <f t="shared" si="161"/>
        <v>5331900</v>
      </c>
      <c r="M260" s="93">
        <f t="shared" si="161"/>
        <v>0</v>
      </c>
      <c r="N260" s="93">
        <f t="shared" si="162"/>
        <v>5331900</v>
      </c>
      <c r="O260" s="94">
        <f t="shared" si="129"/>
        <v>96.226312939902542</v>
      </c>
      <c r="P260" s="94">
        <v>0</v>
      </c>
      <c r="Q260" s="94">
        <f t="shared" si="127"/>
        <v>96.226312939902542</v>
      </c>
      <c r="R260" s="93">
        <f t="shared" si="138"/>
        <v>209100</v>
      </c>
      <c r="S260" s="95"/>
    </row>
    <row r="261" spans="1:19" s="11" customFormat="1" x14ac:dyDescent="0.2">
      <c r="A261" s="29" t="s">
        <v>328</v>
      </c>
      <c r="B261" s="30" t="s">
        <v>329</v>
      </c>
      <c r="C261" s="15">
        <v>1276500</v>
      </c>
      <c r="D261" s="15">
        <v>0</v>
      </c>
      <c r="E261" s="15">
        <f t="shared" si="158"/>
        <v>1276500</v>
      </c>
      <c r="F261" s="96">
        <v>150000</v>
      </c>
      <c r="G261" s="93">
        <v>0</v>
      </c>
      <c r="H261" s="93">
        <f t="shared" si="159"/>
        <v>150000</v>
      </c>
      <c r="I261" s="93">
        <v>450000</v>
      </c>
      <c r="J261" s="93">
        <v>0</v>
      </c>
      <c r="K261" s="93">
        <f t="shared" si="160"/>
        <v>450000</v>
      </c>
      <c r="L261" s="93">
        <f t="shared" si="161"/>
        <v>600000</v>
      </c>
      <c r="M261" s="93">
        <f t="shared" si="161"/>
        <v>0</v>
      </c>
      <c r="N261" s="93">
        <f t="shared" si="162"/>
        <v>600000</v>
      </c>
      <c r="O261" s="94">
        <f t="shared" si="129"/>
        <v>47.003525264394831</v>
      </c>
      <c r="P261" s="94">
        <v>0</v>
      </c>
      <c r="Q261" s="94">
        <f t="shared" si="127"/>
        <v>47.003525264394831</v>
      </c>
      <c r="R261" s="93">
        <f t="shared" si="138"/>
        <v>676500</v>
      </c>
      <c r="S261" s="95"/>
    </row>
    <row r="262" spans="1:19" s="11" customFormat="1" x14ac:dyDescent="0.2">
      <c r="A262" s="29" t="s">
        <v>330</v>
      </c>
      <c r="B262" s="30" t="s">
        <v>106</v>
      </c>
      <c r="C262" s="15">
        <v>29783400</v>
      </c>
      <c r="D262" s="15">
        <v>0</v>
      </c>
      <c r="E262" s="15">
        <f t="shared" si="158"/>
        <v>29783400</v>
      </c>
      <c r="F262" s="96">
        <v>18115200</v>
      </c>
      <c r="G262" s="93">
        <v>0</v>
      </c>
      <c r="H262" s="93">
        <f t="shared" si="159"/>
        <v>18115200</v>
      </c>
      <c r="I262" s="93">
        <v>0</v>
      </c>
      <c r="J262" s="93">
        <v>0</v>
      </c>
      <c r="K262" s="93">
        <f t="shared" si="160"/>
        <v>0</v>
      </c>
      <c r="L262" s="93">
        <f t="shared" si="161"/>
        <v>18115200</v>
      </c>
      <c r="M262" s="93">
        <f t="shared" si="161"/>
        <v>0</v>
      </c>
      <c r="N262" s="93">
        <f t="shared" si="162"/>
        <v>18115200</v>
      </c>
      <c r="O262" s="94">
        <f t="shared" si="129"/>
        <v>60.823143093132416</v>
      </c>
      <c r="P262" s="94">
        <v>0</v>
      </c>
      <c r="Q262" s="94">
        <f t="shared" si="127"/>
        <v>60.823143093132416</v>
      </c>
      <c r="R262" s="93">
        <f t="shared" si="138"/>
        <v>11668200</v>
      </c>
      <c r="S262" s="95"/>
    </row>
    <row r="263" spans="1:19" s="11" customFormat="1" x14ac:dyDescent="0.2">
      <c r="A263" s="29" t="s">
        <v>331</v>
      </c>
      <c r="B263" s="30" t="s">
        <v>332</v>
      </c>
      <c r="C263" s="15">
        <v>692600</v>
      </c>
      <c r="D263" s="15">
        <v>0</v>
      </c>
      <c r="E263" s="15">
        <f t="shared" si="158"/>
        <v>692600</v>
      </c>
      <c r="F263" s="96">
        <v>692600</v>
      </c>
      <c r="G263" s="93">
        <v>0</v>
      </c>
      <c r="H263" s="93">
        <f t="shared" si="159"/>
        <v>692600</v>
      </c>
      <c r="I263" s="93">
        <v>0</v>
      </c>
      <c r="J263" s="93">
        <v>0</v>
      </c>
      <c r="K263" s="93">
        <f t="shared" si="160"/>
        <v>0</v>
      </c>
      <c r="L263" s="93">
        <f t="shared" si="161"/>
        <v>692600</v>
      </c>
      <c r="M263" s="93">
        <f t="shared" si="161"/>
        <v>0</v>
      </c>
      <c r="N263" s="93">
        <f t="shared" si="162"/>
        <v>692600</v>
      </c>
      <c r="O263" s="94">
        <f t="shared" si="129"/>
        <v>100</v>
      </c>
      <c r="P263" s="94">
        <v>0</v>
      </c>
      <c r="Q263" s="94">
        <f t="shared" si="127"/>
        <v>100</v>
      </c>
      <c r="R263" s="93">
        <f t="shared" si="138"/>
        <v>0</v>
      </c>
      <c r="S263" s="95"/>
    </row>
    <row r="264" spans="1:19" s="11" customFormat="1" x14ac:dyDescent="0.2">
      <c r="A264" s="29" t="s">
        <v>78</v>
      </c>
      <c r="B264" s="30" t="s">
        <v>79</v>
      </c>
      <c r="C264" s="15">
        <v>349060000</v>
      </c>
      <c r="D264" s="15">
        <v>286520000</v>
      </c>
      <c r="E264" s="15">
        <f t="shared" si="158"/>
        <v>635580000</v>
      </c>
      <c r="F264" s="93">
        <v>222053344</v>
      </c>
      <c r="G264" s="93">
        <v>9870000</v>
      </c>
      <c r="H264" s="93">
        <f t="shared" si="159"/>
        <v>231923344</v>
      </c>
      <c r="I264" s="93">
        <v>7950000</v>
      </c>
      <c r="J264" s="93">
        <v>0</v>
      </c>
      <c r="K264" s="93">
        <f t="shared" si="160"/>
        <v>7950000</v>
      </c>
      <c r="L264" s="93">
        <f t="shared" si="161"/>
        <v>230003344</v>
      </c>
      <c r="M264" s="93">
        <f t="shared" si="161"/>
        <v>9870000</v>
      </c>
      <c r="N264" s="93">
        <f t="shared" si="162"/>
        <v>239873344</v>
      </c>
      <c r="O264" s="94">
        <f t="shared" si="129"/>
        <v>65.892208789319881</v>
      </c>
      <c r="P264" s="94">
        <f t="shared" si="126"/>
        <v>3.4447857043138352</v>
      </c>
      <c r="Q264" s="94">
        <f t="shared" si="127"/>
        <v>37.740857799175558</v>
      </c>
      <c r="R264" s="93">
        <f t="shared" si="138"/>
        <v>395706656</v>
      </c>
      <c r="S264" s="95"/>
    </row>
    <row r="265" spans="1:19" s="11" customFormat="1" x14ac:dyDescent="0.2">
      <c r="A265" s="29" t="s">
        <v>253</v>
      </c>
      <c r="B265" s="30" t="s">
        <v>254</v>
      </c>
      <c r="C265" s="15">
        <v>10500000</v>
      </c>
      <c r="D265" s="15">
        <v>13650000</v>
      </c>
      <c r="E265" s="15">
        <f t="shared" si="158"/>
        <v>24150000</v>
      </c>
      <c r="F265" s="96">
        <v>10080000</v>
      </c>
      <c r="G265" s="93">
        <v>0</v>
      </c>
      <c r="H265" s="93">
        <f t="shared" si="159"/>
        <v>10080000</v>
      </c>
      <c r="I265" s="93">
        <v>0</v>
      </c>
      <c r="J265" s="93">
        <v>0</v>
      </c>
      <c r="K265" s="93">
        <f t="shared" si="160"/>
        <v>0</v>
      </c>
      <c r="L265" s="93">
        <f t="shared" si="161"/>
        <v>10080000</v>
      </c>
      <c r="M265" s="93">
        <f t="shared" si="161"/>
        <v>0</v>
      </c>
      <c r="N265" s="93">
        <f t="shared" si="162"/>
        <v>10080000</v>
      </c>
      <c r="O265" s="94">
        <f t="shared" si="129"/>
        <v>96</v>
      </c>
      <c r="P265" s="94">
        <f t="shared" si="126"/>
        <v>0</v>
      </c>
      <c r="Q265" s="94">
        <f t="shared" si="127"/>
        <v>41.739130434782609</v>
      </c>
      <c r="R265" s="93">
        <f t="shared" si="138"/>
        <v>14070000</v>
      </c>
      <c r="S265" s="95"/>
    </row>
    <row r="266" spans="1:19" s="11" customFormat="1" x14ac:dyDescent="0.2">
      <c r="A266" s="29" t="s">
        <v>141</v>
      </c>
      <c r="B266" s="30" t="s">
        <v>142</v>
      </c>
      <c r="C266" s="15">
        <v>21911400</v>
      </c>
      <c r="D266" s="15">
        <v>0</v>
      </c>
      <c r="E266" s="15">
        <f t="shared" si="158"/>
        <v>21911400</v>
      </c>
      <c r="F266" s="96">
        <v>0</v>
      </c>
      <c r="G266" s="93">
        <v>0</v>
      </c>
      <c r="H266" s="93">
        <f t="shared" si="159"/>
        <v>0</v>
      </c>
      <c r="I266" s="93">
        <v>0</v>
      </c>
      <c r="J266" s="93">
        <v>0</v>
      </c>
      <c r="K266" s="93">
        <f t="shared" si="160"/>
        <v>0</v>
      </c>
      <c r="L266" s="93">
        <f t="shared" si="161"/>
        <v>0</v>
      </c>
      <c r="M266" s="93">
        <f t="shared" si="161"/>
        <v>0</v>
      </c>
      <c r="N266" s="93">
        <f t="shared" si="162"/>
        <v>0</v>
      </c>
      <c r="O266" s="94">
        <f t="shared" si="129"/>
        <v>0</v>
      </c>
      <c r="P266" s="94">
        <v>0</v>
      </c>
      <c r="Q266" s="94">
        <f t="shared" si="127"/>
        <v>0</v>
      </c>
      <c r="R266" s="93">
        <f t="shared" si="138"/>
        <v>21911400</v>
      </c>
      <c r="S266" s="95"/>
    </row>
    <row r="267" spans="1:19" s="11" customFormat="1" x14ac:dyDescent="0.2">
      <c r="A267" s="29" t="s">
        <v>283</v>
      </c>
      <c r="B267" s="30" t="s">
        <v>284</v>
      </c>
      <c r="C267" s="15">
        <v>0</v>
      </c>
      <c r="D267" s="15">
        <v>8318000</v>
      </c>
      <c r="E267" s="15">
        <f t="shared" si="158"/>
        <v>8318000</v>
      </c>
      <c r="F267" s="96">
        <v>0</v>
      </c>
      <c r="G267" s="93">
        <v>0</v>
      </c>
      <c r="H267" s="93">
        <f t="shared" si="159"/>
        <v>0</v>
      </c>
      <c r="I267" s="96">
        <v>0</v>
      </c>
      <c r="J267" s="93">
        <v>8230650</v>
      </c>
      <c r="K267" s="93">
        <f t="shared" si="160"/>
        <v>8230650</v>
      </c>
      <c r="L267" s="93">
        <f>F267+I267</f>
        <v>0</v>
      </c>
      <c r="M267" s="93">
        <f>G267+J267</f>
        <v>8230650</v>
      </c>
      <c r="N267" s="93">
        <f t="shared" si="162"/>
        <v>8230650</v>
      </c>
      <c r="O267" s="94">
        <v>0</v>
      </c>
      <c r="P267" s="94">
        <f t="shared" si="126"/>
        <v>98.949867756672276</v>
      </c>
      <c r="Q267" s="94">
        <f t="shared" si="127"/>
        <v>98.949867756672276</v>
      </c>
      <c r="R267" s="93">
        <f t="shared" si="138"/>
        <v>87350</v>
      </c>
      <c r="S267" s="95"/>
    </row>
    <row r="268" spans="1:19" s="23" customFormat="1" ht="22.5" customHeight="1" x14ac:dyDescent="0.2">
      <c r="A268" s="83" t="s">
        <v>259</v>
      </c>
      <c r="B268" s="114" t="s">
        <v>333</v>
      </c>
      <c r="C268" s="115">
        <f t="shared" ref="C268:N268" si="163">C269+C281</f>
        <v>785371900</v>
      </c>
      <c r="D268" s="115">
        <f t="shared" si="163"/>
        <v>120166000</v>
      </c>
      <c r="E268" s="115">
        <f t="shared" si="163"/>
        <v>905537900</v>
      </c>
      <c r="F268" s="115">
        <f t="shared" si="163"/>
        <v>611049735</v>
      </c>
      <c r="G268" s="115">
        <f t="shared" si="163"/>
        <v>1660000</v>
      </c>
      <c r="H268" s="115">
        <f t="shared" si="163"/>
        <v>612709735</v>
      </c>
      <c r="I268" s="115">
        <f t="shared" si="163"/>
        <v>59759265</v>
      </c>
      <c r="J268" s="115">
        <f t="shared" si="163"/>
        <v>13592672</v>
      </c>
      <c r="K268" s="115">
        <f t="shared" si="163"/>
        <v>73351937</v>
      </c>
      <c r="L268" s="115">
        <f t="shared" si="163"/>
        <v>670809000</v>
      </c>
      <c r="M268" s="115">
        <f t="shared" si="163"/>
        <v>15252672</v>
      </c>
      <c r="N268" s="115">
        <f t="shared" si="163"/>
        <v>686061672</v>
      </c>
      <c r="O268" s="116">
        <f t="shared" si="129"/>
        <v>85.412910749671596</v>
      </c>
      <c r="P268" s="116">
        <f t="shared" si="126"/>
        <v>12.693001348135081</v>
      </c>
      <c r="Q268" s="116">
        <f t="shared" si="127"/>
        <v>75.76288877583147</v>
      </c>
      <c r="R268" s="115">
        <f t="shared" si="138"/>
        <v>219476228</v>
      </c>
      <c r="S268" s="122"/>
    </row>
    <row r="269" spans="1:19" s="16" customFormat="1" x14ac:dyDescent="0.2">
      <c r="A269" s="110" t="s">
        <v>334</v>
      </c>
      <c r="B269" s="110" t="s">
        <v>335</v>
      </c>
      <c r="C269" s="140">
        <f t="shared" ref="C269:N269" si="164">SUM(C270:C280)</f>
        <v>628082000</v>
      </c>
      <c r="D269" s="140">
        <f t="shared" si="164"/>
        <v>120166000</v>
      </c>
      <c r="E269" s="140">
        <f t="shared" si="164"/>
        <v>748248000</v>
      </c>
      <c r="F269" s="140">
        <f t="shared" si="164"/>
        <v>518631635</v>
      </c>
      <c r="G269" s="140">
        <f t="shared" si="164"/>
        <v>1660000</v>
      </c>
      <c r="H269" s="140">
        <f t="shared" si="164"/>
        <v>520291635</v>
      </c>
      <c r="I269" s="140">
        <f t="shared" si="164"/>
        <v>30738672</v>
      </c>
      <c r="J269" s="140">
        <f t="shared" si="164"/>
        <v>13592672</v>
      </c>
      <c r="K269" s="140">
        <f t="shared" si="164"/>
        <v>44331344</v>
      </c>
      <c r="L269" s="140">
        <f t="shared" si="164"/>
        <v>549370307</v>
      </c>
      <c r="M269" s="140">
        <f t="shared" si="164"/>
        <v>15252672</v>
      </c>
      <c r="N269" s="140">
        <f t="shared" si="164"/>
        <v>564622979</v>
      </c>
      <c r="O269" s="141">
        <f t="shared" si="129"/>
        <v>87.467927277011597</v>
      </c>
      <c r="P269" s="141">
        <f t="shared" si="126"/>
        <v>12.693001348135081</v>
      </c>
      <c r="Q269" s="141">
        <f t="shared" si="127"/>
        <v>75.45933687761277</v>
      </c>
      <c r="R269" s="140">
        <f t="shared" si="138"/>
        <v>183625021</v>
      </c>
      <c r="S269" s="113"/>
    </row>
    <row r="270" spans="1:19" s="11" customFormat="1" x14ac:dyDescent="0.2">
      <c r="A270" s="29" t="s">
        <v>113</v>
      </c>
      <c r="B270" s="30" t="s">
        <v>226</v>
      </c>
      <c r="C270" s="15">
        <v>0</v>
      </c>
      <c r="D270" s="15">
        <v>2000000</v>
      </c>
      <c r="E270" s="15">
        <f t="shared" ref="E270:E280" si="165">C270+D270</f>
        <v>2000000</v>
      </c>
      <c r="F270" s="96">
        <v>0</v>
      </c>
      <c r="G270" s="93">
        <v>0</v>
      </c>
      <c r="H270" s="93">
        <f t="shared" ref="H270:H280" si="166">F270+G270</f>
        <v>0</v>
      </c>
      <c r="I270" s="93">
        <v>0</v>
      </c>
      <c r="J270" s="93">
        <v>0</v>
      </c>
      <c r="K270" s="93">
        <f t="shared" ref="K270:K280" si="167">I270+J270</f>
        <v>0</v>
      </c>
      <c r="L270" s="93">
        <f t="shared" ref="L270:M280" si="168">F270+I270</f>
        <v>0</v>
      </c>
      <c r="M270" s="93">
        <f t="shared" si="168"/>
        <v>0</v>
      </c>
      <c r="N270" s="93">
        <f t="shared" ref="N270:N280" si="169">L270+M270</f>
        <v>0</v>
      </c>
      <c r="O270" s="94">
        <v>0</v>
      </c>
      <c r="P270" s="94">
        <f t="shared" ref="P270:P279" si="170">M270/D270*100</f>
        <v>0</v>
      </c>
      <c r="Q270" s="94">
        <f t="shared" ref="Q270:Q333" si="171">N270/E270*100</f>
        <v>0</v>
      </c>
      <c r="R270" s="93">
        <f t="shared" si="138"/>
        <v>2000000</v>
      </c>
      <c r="S270" s="95"/>
    </row>
    <row r="271" spans="1:19" s="11" customFormat="1" x14ac:dyDescent="0.2">
      <c r="A271" s="29" t="s">
        <v>114</v>
      </c>
      <c r="B271" s="30" t="s">
        <v>93</v>
      </c>
      <c r="C271" s="15">
        <v>6416100</v>
      </c>
      <c r="D271" s="15">
        <v>2209400</v>
      </c>
      <c r="E271" s="15">
        <f t="shared" si="165"/>
        <v>8625500</v>
      </c>
      <c r="F271" s="96">
        <v>4714300</v>
      </c>
      <c r="G271" s="93">
        <v>0</v>
      </c>
      <c r="H271" s="93">
        <f t="shared" si="166"/>
        <v>4714300</v>
      </c>
      <c r="I271" s="93">
        <v>0</v>
      </c>
      <c r="J271" s="93">
        <v>0</v>
      </c>
      <c r="K271" s="93">
        <f t="shared" si="167"/>
        <v>0</v>
      </c>
      <c r="L271" s="93">
        <f t="shared" si="168"/>
        <v>4714300</v>
      </c>
      <c r="M271" s="93">
        <f t="shared" si="168"/>
        <v>0</v>
      </c>
      <c r="N271" s="93">
        <f t="shared" si="169"/>
        <v>4714300</v>
      </c>
      <c r="O271" s="94">
        <f t="shared" ref="O271:O333" si="172">L271/C271*100</f>
        <v>73.476099187980239</v>
      </c>
      <c r="P271" s="94">
        <f t="shared" si="170"/>
        <v>0</v>
      </c>
      <c r="Q271" s="94">
        <f t="shared" si="171"/>
        <v>54.655382296678454</v>
      </c>
      <c r="R271" s="93">
        <f t="shared" si="138"/>
        <v>3911200</v>
      </c>
      <c r="S271" s="95"/>
    </row>
    <row r="272" spans="1:19" s="11" customFormat="1" x14ac:dyDescent="0.2">
      <c r="A272" s="29" t="s">
        <v>109</v>
      </c>
      <c r="B272" s="30" t="s">
        <v>110</v>
      </c>
      <c r="C272" s="15">
        <v>47340000</v>
      </c>
      <c r="D272" s="15">
        <v>5869000</v>
      </c>
      <c r="E272" s="15">
        <f t="shared" si="165"/>
        <v>53209000</v>
      </c>
      <c r="F272" s="96">
        <v>47240000</v>
      </c>
      <c r="G272" s="93">
        <v>0</v>
      </c>
      <c r="H272" s="93">
        <f t="shared" si="166"/>
        <v>47240000</v>
      </c>
      <c r="I272" s="93">
        <v>0</v>
      </c>
      <c r="J272" s="93">
        <v>0</v>
      </c>
      <c r="K272" s="93">
        <f t="shared" si="167"/>
        <v>0</v>
      </c>
      <c r="L272" s="93">
        <f t="shared" si="168"/>
        <v>47240000</v>
      </c>
      <c r="M272" s="93">
        <f t="shared" si="168"/>
        <v>0</v>
      </c>
      <c r="N272" s="93">
        <f t="shared" si="169"/>
        <v>47240000</v>
      </c>
      <c r="O272" s="94">
        <f t="shared" si="172"/>
        <v>99.788762146176595</v>
      </c>
      <c r="P272" s="94">
        <f t="shared" si="170"/>
        <v>0</v>
      </c>
      <c r="Q272" s="94">
        <f t="shared" si="171"/>
        <v>88.781972974496796</v>
      </c>
      <c r="R272" s="93">
        <f t="shared" si="138"/>
        <v>5969000</v>
      </c>
      <c r="S272" s="95"/>
    </row>
    <row r="273" spans="1:20" s="11" customFormat="1" x14ac:dyDescent="0.2">
      <c r="A273" s="29" t="s">
        <v>121</v>
      </c>
      <c r="B273" s="30" t="s">
        <v>122</v>
      </c>
      <c r="C273" s="15">
        <v>63600000</v>
      </c>
      <c r="D273" s="15">
        <v>20200000</v>
      </c>
      <c r="E273" s="15">
        <f t="shared" si="165"/>
        <v>83800000</v>
      </c>
      <c r="F273" s="96">
        <v>59100000</v>
      </c>
      <c r="G273" s="93">
        <v>0</v>
      </c>
      <c r="H273" s="93">
        <f t="shared" si="166"/>
        <v>59100000</v>
      </c>
      <c r="I273" s="93">
        <v>4500000</v>
      </c>
      <c r="J273" s="93">
        <v>0</v>
      </c>
      <c r="K273" s="93">
        <f t="shared" si="167"/>
        <v>4500000</v>
      </c>
      <c r="L273" s="93">
        <f t="shared" si="168"/>
        <v>63600000</v>
      </c>
      <c r="M273" s="93">
        <f t="shared" si="168"/>
        <v>0</v>
      </c>
      <c r="N273" s="93">
        <f t="shared" si="169"/>
        <v>63600000</v>
      </c>
      <c r="O273" s="94">
        <f t="shared" si="172"/>
        <v>100</v>
      </c>
      <c r="P273" s="94">
        <f t="shared" si="170"/>
        <v>0</v>
      </c>
      <c r="Q273" s="94">
        <f t="shared" si="171"/>
        <v>75.894988066825775</v>
      </c>
      <c r="R273" s="93">
        <f t="shared" si="138"/>
        <v>20200000</v>
      </c>
      <c r="S273" s="95"/>
    </row>
    <row r="274" spans="1:20" s="11" customFormat="1" x14ac:dyDescent="0.2">
      <c r="A274" s="29" t="s">
        <v>275</v>
      </c>
      <c r="B274" s="30" t="s">
        <v>276</v>
      </c>
      <c r="C274" s="15">
        <v>2078000</v>
      </c>
      <c r="D274" s="15">
        <v>0</v>
      </c>
      <c r="E274" s="15">
        <f t="shared" si="165"/>
        <v>2078000</v>
      </c>
      <c r="F274" s="96">
        <v>627300</v>
      </c>
      <c r="G274" s="93">
        <v>0</v>
      </c>
      <c r="H274" s="93">
        <f t="shared" si="166"/>
        <v>627300</v>
      </c>
      <c r="I274" s="93">
        <v>0</v>
      </c>
      <c r="J274" s="93">
        <v>0</v>
      </c>
      <c r="K274" s="93">
        <f t="shared" si="167"/>
        <v>0</v>
      </c>
      <c r="L274" s="93">
        <f t="shared" si="168"/>
        <v>627300</v>
      </c>
      <c r="M274" s="93">
        <f t="shared" si="168"/>
        <v>0</v>
      </c>
      <c r="N274" s="93">
        <f t="shared" si="169"/>
        <v>627300</v>
      </c>
      <c r="O274" s="94">
        <f t="shared" si="172"/>
        <v>30.187680461982673</v>
      </c>
      <c r="P274" s="94">
        <v>0</v>
      </c>
      <c r="Q274" s="94">
        <f t="shared" si="171"/>
        <v>30.187680461982673</v>
      </c>
      <c r="R274" s="93">
        <f t="shared" si="138"/>
        <v>1450700</v>
      </c>
      <c r="S274" s="95"/>
    </row>
    <row r="275" spans="1:20" s="11" customFormat="1" x14ac:dyDescent="0.2">
      <c r="A275" s="29" t="s">
        <v>336</v>
      </c>
      <c r="B275" s="30" t="s">
        <v>337</v>
      </c>
      <c r="C275" s="15">
        <v>0</v>
      </c>
      <c r="D275" s="15">
        <v>5000000</v>
      </c>
      <c r="E275" s="15">
        <f t="shared" si="165"/>
        <v>5000000</v>
      </c>
      <c r="F275" s="96">
        <v>0</v>
      </c>
      <c r="G275" s="93">
        <v>0</v>
      </c>
      <c r="H275" s="93">
        <f t="shared" si="166"/>
        <v>0</v>
      </c>
      <c r="I275" s="93">
        <v>0</v>
      </c>
      <c r="J275" s="93">
        <v>0</v>
      </c>
      <c r="K275" s="93">
        <f t="shared" si="167"/>
        <v>0</v>
      </c>
      <c r="L275" s="93">
        <f t="shared" si="168"/>
        <v>0</v>
      </c>
      <c r="M275" s="93">
        <f t="shared" si="168"/>
        <v>0</v>
      </c>
      <c r="N275" s="93">
        <f t="shared" si="169"/>
        <v>0</v>
      </c>
      <c r="O275" s="94">
        <v>0</v>
      </c>
      <c r="P275" s="94">
        <f t="shared" si="170"/>
        <v>0</v>
      </c>
      <c r="Q275" s="94">
        <f t="shared" si="171"/>
        <v>0</v>
      </c>
      <c r="R275" s="93">
        <f t="shared" si="138"/>
        <v>5000000</v>
      </c>
      <c r="S275" s="95"/>
    </row>
    <row r="276" spans="1:20" s="11" customFormat="1" x14ac:dyDescent="0.2">
      <c r="A276" s="29" t="s">
        <v>331</v>
      </c>
      <c r="B276" s="30" t="s">
        <v>332</v>
      </c>
      <c r="C276" s="15">
        <v>0</v>
      </c>
      <c r="D276" s="15">
        <v>692600</v>
      </c>
      <c r="E276" s="15">
        <f t="shared" si="165"/>
        <v>692600</v>
      </c>
      <c r="F276" s="96">
        <v>0</v>
      </c>
      <c r="G276" s="93">
        <v>0</v>
      </c>
      <c r="H276" s="93">
        <f t="shared" si="166"/>
        <v>0</v>
      </c>
      <c r="I276" s="93">
        <v>0</v>
      </c>
      <c r="J276" s="93">
        <v>0</v>
      </c>
      <c r="K276" s="93">
        <f t="shared" si="167"/>
        <v>0</v>
      </c>
      <c r="L276" s="93">
        <f t="shared" si="168"/>
        <v>0</v>
      </c>
      <c r="M276" s="93">
        <f t="shared" si="168"/>
        <v>0</v>
      </c>
      <c r="N276" s="93">
        <f t="shared" si="169"/>
        <v>0</v>
      </c>
      <c r="O276" s="94">
        <v>0</v>
      </c>
      <c r="P276" s="94">
        <f t="shared" si="170"/>
        <v>0</v>
      </c>
      <c r="Q276" s="94">
        <f t="shared" si="171"/>
        <v>0</v>
      </c>
      <c r="R276" s="93">
        <f t="shared" si="138"/>
        <v>692600</v>
      </c>
      <c r="S276" s="95"/>
    </row>
    <row r="277" spans="1:20" s="11" customFormat="1" x14ac:dyDescent="0.2">
      <c r="A277" s="29" t="s">
        <v>338</v>
      </c>
      <c r="B277" s="30" t="s">
        <v>339</v>
      </c>
      <c r="C277" s="15">
        <v>5030400</v>
      </c>
      <c r="D277" s="15">
        <v>0</v>
      </c>
      <c r="E277" s="15">
        <f t="shared" si="165"/>
        <v>5030400</v>
      </c>
      <c r="F277" s="96">
        <v>4845559</v>
      </c>
      <c r="G277" s="93">
        <v>0</v>
      </c>
      <c r="H277" s="93">
        <f t="shared" si="166"/>
        <v>4845559</v>
      </c>
      <c r="I277" s="93">
        <v>0</v>
      </c>
      <c r="J277" s="93">
        <v>0</v>
      </c>
      <c r="K277" s="93">
        <f t="shared" si="167"/>
        <v>0</v>
      </c>
      <c r="L277" s="93">
        <f t="shared" si="168"/>
        <v>4845559</v>
      </c>
      <c r="M277" s="93">
        <f t="shared" si="168"/>
        <v>0</v>
      </c>
      <c r="N277" s="93">
        <f t="shared" si="169"/>
        <v>4845559</v>
      </c>
      <c r="O277" s="94">
        <f t="shared" si="172"/>
        <v>96.325520833333329</v>
      </c>
      <c r="P277" s="94">
        <v>0</v>
      </c>
      <c r="Q277" s="94">
        <f t="shared" si="171"/>
        <v>96.325520833333329</v>
      </c>
      <c r="R277" s="93">
        <f t="shared" si="138"/>
        <v>184841</v>
      </c>
      <c r="S277" s="95"/>
    </row>
    <row r="278" spans="1:20" s="11" customFormat="1" x14ac:dyDescent="0.2">
      <c r="A278" s="29" t="s">
        <v>78</v>
      </c>
      <c r="B278" s="30" t="s">
        <v>79</v>
      </c>
      <c r="C278" s="15">
        <v>484860000</v>
      </c>
      <c r="D278" s="15">
        <v>78420000</v>
      </c>
      <c r="E278" s="15">
        <f t="shared" si="165"/>
        <v>563280000</v>
      </c>
      <c r="F278" s="93">
        <v>386354476</v>
      </c>
      <c r="G278" s="93">
        <v>1660000</v>
      </c>
      <c r="H278" s="93">
        <f t="shared" si="166"/>
        <v>388014476</v>
      </c>
      <c r="I278" s="93">
        <v>23756172</v>
      </c>
      <c r="J278" s="93">
        <v>13592672</v>
      </c>
      <c r="K278" s="93">
        <f t="shared" si="167"/>
        <v>37348844</v>
      </c>
      <c r="L278" s="93">
        <f t="shared" si="168"/>
        <v>410110648</v>
      </c>
      <c r="M278" s="93">
        <f t="shared" si="168"/>
        <v>15252672</v>
      </c>
      <c r="N278" s="93">
        <f t="shared" si="169"/>
        <v>425363320</v>
      </c>
      <c r="O278" s="94">
        <f t="shared" si="172"/>
        <v>84.583312296332963</v>
      </c>
      <c r="P278" s="94">
        <f t="shared" si="170"/>
        <v>19.449977046671769</v>
      </c>
      <c r="Q278" s="94">
        <f t="shared" si="171"/>
        <v>75.51543104672632</v>
      </c>
      <c r="R278" s="93">
        <f t="shared" si="138"/>
        <v>137916680</v>
      </c>
      <c r="S278" s="95"/>
    </row>
    <row r="279" spans="1:20" s="11" customFormat="1" x14ac:dyDescent="0.2">
      <c r="A279" s="29" t="s">
        <v>253</v>
      </c>
      <c r="B279" s="30" t="s">
        <v>254</v>
      </c>
      <c r="C279" s="15">
        <v>16275000</v>
      </c>
      <c r="D279" s="15">
        <v>5775000</v>
      </c>
      <c r="E279" s="15">
        <f t="shared" si="165"/>
        <v>22050000</v>
      </c>
      <c r="F279" s="96">
        <v>15750000</v>
      </c>
      <c r="G279" s="93">
        <v>0</v>
      </c>
      <c r="H279" s="93">
        <f t="shared" si="166"/>
        <v>15750000</v>
      </c>
      <c r="I279" s="93">
        <v>0</v>
      </c>
      <c r="J279" s="93">
        <v>0</v>
      </c>
      <c r="K279" s="93">
        <f t="shared" si="167"/>
        <v>0</v>
      </c>
      <c r="L279" s="93">
        <f t="shared" si="168"/>
        <v>15750000</v>
      </c>
      <c r="M279" s="93">
        <f t="shared" si="168"/>
        <v>0</v>
      </c>
      <c r="N279" s="93">
        <f t="shared" si="169"/>
        <v>15750000</v>
      </c>
      <c r="O279" s="94">
        <f t="shared" si="172"/>
        <v>96.774193548387103</v>
      </c>
      <c r="P279" s="94">
        <f t="shared" si="170"/>
        <v>0</v>
      </c>
      <c r="Q279" s="94">
        <f t="shared" si="171"/>
        <v>71.428571428571431</v>
      </c>
      <c r="R279" s="93">
        <f t="shared" si="138"/>
        <v>6300000</v>
      </c>
      <c r="S279" s="95"/>
    </row>
    <row r="280" spans="1:20" s="11" customFormat="1" x14ac:dyDescent="0.2">
      <c r="A280" s="29" t="s">
        <v>153</v>
      </c>
      <c r="B280" s="30" t="s">
        <v>154</v>
      </c>
      <c r="C280" s="15">
        <v>2482500</v>
      </c>
      <c r="D280" s="15">
        <v>0</v>
      </c>
      <c r="E280" s="15">
        <f t="shared" si="165"/>
        <v>2482500</v>
      </c>
      <c r="F280" s="96">
        <v>0</v>
      </c>
      <c r="G280" s="93">
        <v>0</v>
      </c>
      <c r="H280" s="93">
        <f t="shared" si="166"/>
        <v>0</v>
      </c>
      <c r="I280" s="93">
        <v>2482500</v>
      </c>
      <c r="J280" s="93">
        <v>0</v>
      </c>
      <c r="K280" s="93">
        <f t="shared" si="167"/>
        <v>2482500</v>
      </c>
      <c r="L280" s="93">
        <f t="shared" si="168"/>
        <v>2482500</v>
      </c>
      <c r="M280" s="93">
        <f t="shared" si="168"/>
        <v>0</v>
      </c>
      <c r="N280" s="93">
        <f t="shared" si="169"/>
        <v>2482500</v>
      </c>
      <c r="O280" s="94">
        <f t="shared" si="172"/>
        <v>100</v>
      </c>
      <c r="P280" s="94">
        <v>0</v>
      </c>
      <c r="Q280" s="94">
        <f t="shared" si="171"/>
        <v>100</v>
      </c>
      <c r="R280" s="93">
        <f t="shared" si="138"/>
        <v>0</v>
      </c>
      <c r="S280" s="95"/>
    </row>
    <row r="281" spans="1:20" s="16" customFormat="1" x14ac:dyDescent="0.2">
      <c r="A281" s="110" t="s">
        <v>340</v>
      </c>
      <c r="B281" s="110" t="s">
        <v>395</v>
      </c>
      <c r="C281" s="140">
        <f>SUM(C282:C286)</f>
        <v>157289900</v>
      </c>
      <c r="D281" s="140">
        <f>SUM(D282:D286)</f>
        <v>0</v>
      </c>
      <c r="E281" s="140">
        <f>SUM(E282:E286)</f>
        <v>157289900</v>
      </c>
      <c r="F281" s="140">
        <f t="shared" ref="F281:N281" si="173">SUM(F282:F286)</f>
        <v>92418100</v>
      </c>
      <c r="G281" s="140">
        <f t="shared" si="173"/>
        <v>0</v>
      </c>
      <c r="H281" s="140">
        <f t="shared" si="173"/>
        <v>92418100</v>
      </c>
      <c r="I281" s="140">
        <f t="shared" si="173"/>
        <v>29020593</v>
      </c>
      <c r="J281" s="140">
        <f t="shared" si="173"/>
        <v>0</v>
      </c>
      <c r="K281" s="140">
        <f t="shared" si="173"/>
        <v>29020593</v>
      </c>
      <c r="L281" s="140">
        <f t="shared" si="173"/>
        <v>121438693</v>
      </c>
      <c r="M281" s="140">
        <f t="shared" si="173"/>
        <v>0</v>
      </c>
      <c r="N281" s="140">
        <f t="shared" si="173"/>
        <v>121438693</v>
      </c>
      <c r="O281" s="141">
        <f t="shared" si="172"/>
        <v>77.206923648625875</v>
      </c>
      <c r="P281" s="141">
        <v>0</v>
      </c>
      <c r="Q281" s="141">
        <f t="shared" si="171"/>
        <v>77.206923648625875</v>
      </c>
      <c r="R281" s="140">
        <f t="shared" si="138"/>
        <v>35851207</v>
      </c>
      <c r="S281" s="113"/>
    </row>
    <row r="282" spans="1:20" s="11" customFormat="1" x14ac:dyDescent="0.2">
      <c r="A282" s="29" t="s">
        <v>114</v>
      </c>
      <c r="B282" s="30" t="s">
        <v>93</v>
      </c>
      <c r="C282" s="15">
        <v>2169800</v>
      </c>
      <c r="D282" s="15">
        <v>0</v>
      </c>
      <c r="E282" s="15">
        <f>C282+D282</f>
        <v>2169800</v>
      </c>
      <c r="F282" s="96">
        <v>748300</v>
      </c>
      <c r="G282" s="93">
        <v>0</v>
      </c>
      <c r="H282" s="93">
        <f>F282+G282</f>
        <v>748300</v>
      </c>
      <c r="I282" s="93">
        <v>0</v>
      </c>
      <c r="J282" s="93">
        <v>0</v>
      </c>
      <c r="K282" s="93">
        <f>I282+J282</f>
        <v>0</v>
      </c>
      <c r="L282" s="93">
        <f t="shared" ref="L282:M286" si="174">F282+I282</f>
        <v>748300</v>
      </c>
      <c r="M282" s="93">
        <f t="shared" si="174"/>
        <v>0</v>
      </c>
      <c r="N282" s="93">
        <f>L282+M282</f>
        <v>748300</v>
      </c>
      <c r="O282" s="94">
        <f t="shared" si="172"/>
        <v>34.487049497649551</v>
      </c>
      <c r="P282" s="94">
        <v>0</v>
      </c>
      <c r="Q282" s="94">
        <f t="shared" si="171"/>
        <v>34.487049497649551</v>
      </c>
      <c r="R282" s="93">
        <f t="shared" si="138"/>
        <v>1421500</v>
      </c>
      <c r="S282" s="95"/>
    </row>
    <row r="283" spans="1:20" s="11" customFormat="1" x14ac:dyDescent="0.2">
      <c r="A283" s="29" t="s">
        <v>109</v>
      </c>
      <c r="B283" s="30" t="s">
        <v>110</v>
      </c>
      <c r="C283" s="15">
        <v>6946000</v>
      </c>
      <c r="D283" s="15">
        <v>0</v>
      </c>
      <c r="E283" s="15">
        <f>C283+D283</f>
        <v>6946000</v>
      </c>
      <c r="F283" s="96">
        <v>6900000</v>
      </c>
      <c r="G283" s="93">
        <v>0</v>
      </c>
      <c r="H283" s="93">
        <f>F283+G283</f>
        <v>6900000</v>
      </c>
      <c r="I283" s="93">
        <v>0</v>
      </c>
      <c r="J283" s="93">
        <v>0</v>
      </c>
      <c r="K283" s="93">
        <f>I283+J283</f>
        <v>0</v>
      </c>
      <c r="L283" s="93">
        <f t="shared" si="174"/>
        <v>6900000</v>
      </c>
      <c r="M283" s="93">
        <f t="shared" si="174"/>
        <v>0</v>
      </c>
      <c r="N283" s="93">
        <f>L283+M283</f>
        <v>6900000</v>
      </c>
      <c r="O283" s="94">
        <f t="shared" si="172"/>
        <v>99.337748344370851</v>
      </c>
      <c r="P283" s="94">
        <v>0</v>
      </c>
      <c r="Q283" s="94">
        <f t="shared" si="171"/>
        <v>99.337748344370851</v>
      </c>
      <c r="R283" s="93">
        <f t="shared" si="138"/>
        <v>46000</v>
      </c>
      <c r="S283" s="95"/>
    </row>
    <row r="284" spans="1:20" s="11" customFormat="1" x14ac:dyDescent="0.2">
      <c r="A284" s="29" t="s">
        <v>341</v>
      </c>
      <c r="B284" s="30" t="s">
        <v>342</v>
      </c>
      <c r="C284" s="15">
        <v>5839700</v>
      </c>
      <c r="D284" s="15">
        <v>0</v>
      </c>
      <c r="E284" s="15">
        <f>C284+D284</f>
        <v>5839700</v>
      </c>
      <c r="F284" s="96">
        <v>1904760</v>
      </c>
      <c r="G284" s="93">
        <v>0</v>
      </c>
      <c r="H284" s="93">
        <f>F284+G284</f>
        <v>1904760</v>
      </c>
      <c r="I284" s="93">
        <v>0</v>
      </c>
      <c r="J284" s="93">
        <v>0</v>
      </c>
      <c r="K284" s="93">
        <f>I284+J284</f>
        <v>0</v>
      </c>
      <c r="L284" s="93">
        <f t="shared" si="174"/>
        <v>1904760</v>
      </c>
      <c r="M284" s="93">
        <f t="shared" si="174"/>
        <v>0</v>
      </c>
      <c r="N284" s="93">
        <f>L284+M284</f>
        <v>1904760</v>
      </c>
      <c r="O284" s="94">
        <f t="shared" si="172"/>
        <v>32.617428977515964</v>
      </c>
      <c r="P284" s="94">
        <v>0</v>
      </c>
      <c r="Q284" s="94">
        <f t="shared" si="171"/>
        <v>32.617428977515964</v>
      </c>
      <c r="R284" s="93">
        <f t="shared" si="138"/>
        <v>3934940</v>
      </c>
      <c r="S284" s="95"/>
    </row>
    <row r="285" spans="1:20" s="11" customFormat="1" x14ac:dyDescent="0.2">
      <c r="A285" s="29" t="s">
        <v>328</v>
      </c>
      <c r="B285" s="30" t="s">
        <v>329</v>
      </c>
      <c r="C285" s="15">
        <v>1334400</v>
      </c>
      <c r="D285" s="15">
        <v>0</v>
      </c>
      <c r="E285" s="15">
        <f>C285+D285</f>
        <v>1334400</v>
      </c>
      <c r="F285" s="96">
        <v>358000</v>
      </c>
      <c r="G285" s="93">
        <v>0</v>
      </c>
      <c r="H285" s="93">
        <f>F285+G285</f>
        <v>358000</v>
      </c>
      <c r="I285" s="93">
        <v>0</v>
      </c>
      <c r="J285" s="93">
        <v>0</v>
      </c>
      <c r="K285" s="93">
        <f>I285+J285</f>
        <v>0</v>
      </c>
      <c r="L285" s="93">
        <f t="shared" si="174"/>
        <v>358000</v>
      </c>
      <c r="M285" s="93">
        <v>0</v>
      </c>
      <c r="N285" s="93">
        <f>L285+M285</f>
        <v>358000</v>
      </c>
      <c r="O285" s="94">
        <f t="shared" si="172"/>
        <v>26.82853717026379</v>
      </c>
      <c r="P285" s="94">
        <v>0</v>
      </c>
      <c r="Q285" s="94">
        <f t="shared" si="171"/>
        <v>26.82853717026379</v>
      </c>
      <c r="R285" s="93">
        <f t="shared" si="138"/>
        <v>976400</v>
      </c>
      <c r="S285" s="95"/>
    </row>
    <row r="286" spans="1:20" s="11" customFormat="1" x14ac:dyDescent="0.2">
      <c r="A286" s="29" t="s">
        <v>78</v>
      </c>
      <c r="B286" s="30" t="s">
        <v>79</v>
      </c>
      <c r="C286" s="15">
        <v>141000000</v>
      </c>
      <c r="D286" s="15">
        <v>0</v>
      </c>
      <c r="E286" s="15">
        <f>C286+D286</f>
        <v>141000000</v>
      </c>
      <c r="F286" s="93">
        <f>82507040</f>
        <v>82507040</v>
      </c>
      <c r="G286" s="93">
        <v>0</v>
      </c>
      <c r="H286" s="93">
        <f>F286+G286</f>
        <v>82507040</v>
      </c>
      <c r="I286" s="93">
        <f>16790593+12230000</f>
        <v>29020593</v>
      </c>
      <c r="J286" s="93">
        <v>0</v>
      </c>
      <c r="K286" s="93">
        <f>I286+J286</f>
        <v>29020593</v>
      </c>
      <c r="L286" s="93">
        <f t="shared" si="174"/>
        <v>111527633</v>
      </c>
      <c r="M286" s="93">
        <v>0</v>
      </c>
      <c r="N286" s="93">
        <f>L286+M286</f>
        <v>111527633</v>
      </c>
      <c r="O286" s="94">
        <f t="shared" si="172"/>
        <v>79.097612056737589</v>
      </c>
      <c r="P286" s="94">
        <v>0</v>
      </c>
      <c r="Q286" s="94">
        <f t="shared" si="171"/>
        <v>79.097612056737589</v>
      </c>
      <c r="R286" s="93">
        <f t="shared" si="138"/>
        <v>29472367</v>
      </c>
      <c r="S286" s="95"/>
    </row>
    <row r="287" spans="1:20" s="32" customFormat="1" ht="18" x14ac:dyDescent="0.2">
      <c r="A287" s="164"/>
      <c r="B287" s="161" t="s">
        <v>343</v>
      </c>
      <c r="C287" s="165">
        <f>C288+C347</f>
        <v>2813119190</v>
      </c>
      <c r="D287" s="165">
        <f>D288+D347</f>
        <v>0</v>
      </c>
      <c r="E287" s="165">
        <f>E288+E347</f>
        <v>2813119190</v>
      </c>
      <c r="F287" s="165">
        <f>F288+F347</f>
        <v>2007005582</v>
      </c>
      <c r="G287" s="165">
        <f t="shared" ref="G287:N287" si="175">G288+G347</f>
        <v>0</v>
      </c>
      <c r="H287" s="165">
        <f t="shared" si="175"/>
        <v>2007005582</v>
      </c>
      <c r="I287" s="165">
        <f t="shared" si="175"/>
        <v>49645167</v>
      </c>
      <c r="J287" s="165">
        <f t="shared" si="175"/>
        <v>0</v>
      </c>
      <c r="K287" s="165">
        <f t="shared" si="175"/>
        <v>49645167</v>
      </c>
      <c r="L287" s="165">
        <f t="shared" si="175"/>
        <v>2056650749</v>
      </c>
      <c r="M287" s="165">
        <f t="shared" si="175"/>
        <v>0</v>
      </c>
      <c r="N287" s="165">
        <f t="shared" si="175"/>
        <v>2056650749</v>
      </c>
      <c r="O287" s="166">
        <f t="shared" si="172"/>
        <v>73.109264488718665</v>
      </c>
      <c r="P287" s="166">
        <v>0</v>
      </c>
      <c r="Q287" s="166">
        <f t="shared" si="171"/>
        <v>73.109264488718665</v>
      </c>
      <c r="R287" s="165">
        <f t="shared" si="138"/>
        <v>756468441</v>
      </c>
      <c r="S287" s="167"/>
      <c r="T287" s="33"/>
    </row>
    <row r="288" spans="1:20" s="34" customFormat="1" ht="18" x14ac:dyDescent="0.2">
      <c r="A288" s="78" t="s">
        <v>24</v>
      </c>
      <c r="B288" s="158" t="s">
        <v>25</v>
      </c>
      <c r="C288" s="148">
        <f>C289+C292+C296+C313+C323+C337</f>
        <v>2022250190</v>
      </c>
      <c r="D288" s="148">
        <f>D289+D292+D296+D313+D323+D337</f>
        <v>0</v>
      </c>
      <c r="E288" s="148">
        <f>E289+E292+E296+E313+E323+E337</f>
        <v>2022250190</v>
      </c>
      <c r="F288" s="148">
        <f t="shared" ref="F288:N288" si="176">F289+F292+F296+F313+F323+F337</f>
        <v>1400739338</v>
      </c>
      <c r="G288" s="148">
        <f t="shared" si="176"/>
        <v>0</v>
      </c>
      <c r="H288" s="148">
        <f t="shared" si="176"/>
        <v>1400739338</v>
      </c>
      <c r="I288" s="148">
        <f t="shared" si="176"/>
        <v>49645167</v>
      </c>
      <c r="J288" s="148">
        <f t="shared" si="176"/>
        <v>0</v>
      </c>
      <c r="K288" s="148">
        <f t="shared" si="176"/>
        <v>49645167</v>
      </c>
      <c r="L288" s="148">
        <f t="shared" si="176"/>
        <v>1450384505</v>
      </c>
      <c r="M288" s="148">
        <f t="shared" si="176"/>
        <v>0</v>
      </c>
      <c r="N288" s="148">
        <f t="shared" si="176"/>
        <v>1450384505</v>
      </c>
      <c r="O288" s="149">
        <f t="shared" si="172"/>
        <v>71.721318765211734</v>
      </c>
      <c r="P288" s="149">
        <v>0</v>
      </c>
      <c r="Q288" s="149">
        <f t="shared" si="171"/>
        <v>71.721318765211734</v>
      </c>
      <c r="R288" s="148">
        <f t="shared" si="138"/>
        <v>571865685</v>
      </c>
      <c r="S288" s="168"/>
    </row>
    <row r="289" spans="1:19" s="35" customFormat="1" ht="20.25" customHeight="1" x14ac:dyDescent="0.2">
      <c r="A289" s="83" t="s">
        <v>26</v>
      </c>
      <c r="B289" s="169" t="s">
        <v>27</v>
      </c>
      <c r="C289" s="150">
        <f>C290</f>
        <v>84960000</v>
      </c>
      <c r="D289" s="150">
        <f>D290</f>
        <v>0</v>
      </c>
      <c r="E289" s="150">
        <f>E290</f>
        <v>84960000</v>
      </c>
      <c r="F289" s="150">
        <f t="shared" ref="F289:N289" si="177">F290</f>
        <v>56640000</v>
      </c>
      <c r="G289" s="150">
        <f t="shared" si="177"/>
        <v>0</v>
      </c>
      <c r="H289" s="150">
        <f t="shared" si="177"/>
        <v>56640000</v>
      </c>
      <c r="I289" s="150">
        <f t="shared" si="177"/>
        <v>0</v>
      </c>
      <c r="J289" s="150">
        <f t="shared" si="177"/>
        <v>0</v>
      </c>
      <c r="K289" s="150">
        <f t="shared" si="177"/>
        <v>0</v>
      </c>
      <c r="L289" s="150">
        <f t="shared" si="177"/>
        <v>56640000</v>
      </c>
      <c r="M289" s="150">
        <f t="shared" si="177"/>
        <v>0</v>
      </c>
      <c r="N289" s="150">
        <f t="shared" si="177"/>
        <v>56640000</v>
      </c>
      <c r="O289" s="151">
        <f t="shared" si="172"/>
        <v>66.666666666666657</v>
      </c>
      <c r="P289" s="151">
        <v>0</v>
      </c>
      <c r="Q289" s="151">
        <f t="shared" si="171"/>
        <v>66.666666666666657</v>
      </c>
      <c r="R289" s="150">
        <f t="shared" si="138"/>
        <v>28320000</v>
      </c>
      <c r="S289" s="170"/>
    </row>
    <row r="290" spans="1:19" s="22" customFormat="1" x14ac:dyDescent="0.2">
      <c r="A290" s="118" t="s">
        <v>56</v>
      </c>
      <c r="B290" s="118" t="s">
        <v>57</v>
      </c>
      <c r="C290" s="171">
        <f t="shared" ref="C290:N290" si="178">SUM(C291:C291)</f>
        <v>84960000</v>
      </c>
      <c r="D290" s="171">
        <f t="shared" si="178"/>
        <v>0</v>
      </c>
      <c r="E290" s="171">
        <f t="shared" si="178"/>
        <v>84960000</v>
      </c>
      <c r="F290" s="171">
        <f t="shared" si="178"/>
        <v>56640000</v>
      </c>
      <c r="G290" s="171">
        <f t="shared" si="178"/>
        <v>0</v>
      </c>
      <c r="H290" s="171">
        <f t="shared" si="178"/>
        <v>56640000</v>
      </c>
      <c r="I290" s="171">
        <f t="shared" si="178"/>
        <v>0</v>
      </c>
      <c r="J290" s="171">
        <f t="shared" si="178"/>
        <v>0</v>
      </c>
      <c r="K290" s="171">
        <f t="shared" si="178"/>
        <v>0</v>
      </c>
      <c r="L290" s="171">
        <f t="shared" si="178"/>
        <v>56640000</v>
      </c>
      <c r="M290" s="171">
        <f t="shared" si="178"/>
        <v>0</v>
      </c>
      <c r="N290" s="171">
        <f t="shared" si="178"/>
        <v>56640000</v>
      </c>
      <c r="O290" s="172">
        <f t="shared" si="172"/>
        <v>66.666666666666657</v>
      </c>
      <c r="P290" s="172">
        <v>0</v>
      </c>
      <c r="Q290" s="172">
        <f t="shared" si="171"/>
        <v>66.666666666666657</v>
      </c>
      <c r="R290" s="171">
        <f t="shared" ref="R290:R353" si="179">E290-N290</f>
        <v>28320000</v>
      </c>
      <c r="S290" s="121"/>
    </row>
    <row r="291" spans="1:19" s="11" customFormat="1" x14ac:dyDescent="0.2">
      <c r="A291" s="120" t="s">
        <v>58</v>
      </c>
      <c r="B291" s="120" t="s">
        <v>59</v>
      </c>
      <c r="C291" s="15">
        <v>84960000</v>
      </c>
      <c r="D291" s="15">
        <v>0</v>
      </c>
      <c r="E291" s="15">
        <f>C291+D291</f>
        <v>84960000</v>
      </c>
      <c r="F291" s="38">
        <v>56640000</v>
      </c>
      <c r="G291" s="93">
        <v>0</v>
      </c>
      <c r="H291" s="93">
        <f>F291+G291</f>
        <v>56640000</v>
      </c>
      <c r="I291" s="38">
        <v>0</v>
      </c>
      <c r="J291" s="93">
        <v>0</v>
      </c>
      <c r="K291" s="93">
        <f>I291+J291</f>
        <v>0</v>
      </c>
      <c r="L291" s="93">
        <f>F291+I291</f>
        <v>56640000</v>
      </c>
      <c r="M291" s="93">
        <f>G291+J291</f>
        <v>0</v>
      </c>
      <c r="N291" s="93">
        <f>L291+M291</f>
        <v>56640000</v>
      </c>
      <c r="O291" s="94">
        <f t="shared" si="172"/>
        <v>66.666666666666657</v>
      </c>
      <c r="P291" s="94">
        <v>0</v>
      </c>
      <c r="Q291" s="94">
        <f t="shared" si="171"/>
        <v>66.666666666666657</v>
      </c>
      <c r="R291" s="93">
        <f t="shared" si="179"/>
        <v>28320000</v>
      </c>
      <c r="S291" s="95"/>
    </row>
    <row r="292" spans="1:19" s="23" customFormat="1" ht="16.5" customHeight="1" x14ac:dyDescent="0.2">
      <c r="A292" s="83" t="s">
        <v>68</v>
      </c>
      <c r="B292" s="169" t="s">
        <v>69</v>
      </c>
      <c r="C292" s="127">
        <f>C293</f>
        <v>183600000</v>
      </c>
      <c r="D292" s="127">
        <f>D293</f>
        <v>0</v>
      </c>
      <c r="E292" s="127">
        <f>E293</f>
        <v>183600000</v>
      </c>
      <c r="F292" s="127">
        <f t="shared" ref="F292:N292" si="180">F293</f>
        <v>156323232</v>
      </c>
      <c r="G292" s="127">
        <f t="shared" si="180"/>
        <v>0</v>
      </c>
      <c r="H292" s="127">
        <f t="shared" si="180"/>
        <v>156323232</v>
      </c>
      <c r="I292" s="127">
        <f t="shared" si="180"/>
        <v>0</v>
      </c>
      <c r="J292" s="127">
        <f t="shared" si="180"/>
        <v>0</v>
      </c>
      <c r="K292" s="127">
        <f t="shared" si="180"/>
        <v>0</v>
      </c>
      <c r="L292" s="127">
        <f t="shared" si="180"/>
        <v>156323232</v>
      </c>
      <c r="M292" s="127">
        <f t="shared" si="180"/>
        <v>0</v>
      </c>
      <c r="N292" s="127">
        <f t="shared" si="180"/>
        <v>156323232</v>
      </c>
      <c r="O292" s="128">
        <f t="shared" si="172"/>
        <v>85.143372549019603</v>
      </c>
      <c r="P292" s="128">
        <v>0</v>
      </c>
      <c r="Q292" s="128">
        <f t="shared" si="171"/>
        <v>85.143372549019603</v>
      </c>
      <c r="R292" s="127">
        <f t="shared" si="179"/>
        <v>27276768</v>
      </c>
      <c r="S292" s="122"/>
    </row>
    <row r="293" spans="1:19" s="16" customFormat="1" x14ac:dyDescent="0.2">
      <c r="A293" s="118" t="s">
        <v>74</v>
      </c>
      <c r="B293" s="118" t="s">
        <v>75</v>
      </c>
      <c r="C293" s="111">
        <f>SUM(C294:C295)</f>
        <v>183600000</v>
      </c>
      <c r="D293" s="111">
        <f>SUM(D294:D295)</f>
        <v>0</v>
      </c>
      <c r="E293" s="111">
        <f>SUM(E294:E295)</f>
        <v>183600000</v>
      </c>
      <c r="F293" s="111">
        <f t="shared" ref="F293:N293" si="181">SUM(F294:F295)</f>
        <v>156323232</v>
      </c>
      <c r="G293" s="111">
        <f t="shared" si="181"/>
        <v>0</v>
      </c>
      <c r="H293" s="111">
        <f t="shared" si="181"/>
        <v>156323232</v>
      </c>
      <c r="I293" s="111">
        <f>SUM(I294:I295)</f>
        <v>0</v>
      </c>
      <c r="J293" s="111">
        <f t="shared" si="181"/>
        <v>0</v>
      </c>
      <c r="K293" s="111">
        <f t="shared" si="181"/>
        <v>0</v>
      </c>
      <c r="L293" s="111">
        <f t="shared" si="181"/>
        <v>156323232</v>
      </c>
      <c r="M293" s="111">
        <f t="shared" si="181"/>
        <v>0</v>
      </c>
      <c r="N293" s="111">
        <f t="shared" si="181"/>
        <v>156323232</v>
      </c>
      <c r="O293" s="112">
        <f t="shared" si="172"/>
        <v>85.143372549019603</v>
      </c>
      <c r="P293" s="112">
        <v>0</v>
      </c>
      <c r="Q293" s="112">
        <f t="shared" si="171"/>
        <v>85.143372549019603</v>
      </c>
      <c r="R293" s="111">
        <f t="shared" si="179"/>
        <v>27276768</v>
      </c>
      <c r="S293" s="113"/>
    </row>
    <row r="294" spans="1:19" s="11" customFormat="1" x14ac:dyDescent="0.2">
      <c r="A294" s="120" t="s">
        <v>344</v>
      </c>
      <c r="B294" s="120" t="s">
        <v>345</v>
      </c>
      <c r="C294" s="15">
        <v>66600000</v>
      </c>
      <c r="D294" s="15">
        <v>0</v>
      </c>
      <c r="E294" s="15">
        <f>C294+D294</f>
        <v>66600000</v>
      </c>
      <c r="F294" s="96">
        <v>66600000</v>
      </c>
      <c r="G294" s="93">
        <v>0</v>
      </c>
      <c r="H294" s="93">
        <f>F294+G294</f>
        <v>66600000</v>
      </c>
      <c r="I294" s="93">
        <v>0</v>
      </c>
      <c r="J294" s="93">
        <v>0</v>
      </c>
      <c r="K294" s="93">
        <f>I294+J294</f>
        <v>0</v>
      </c>
      <c r="L294" s="93">
        <f>F294+I294</f>
        <v>66600000</v>
      </c>
      <c r="M294" s="93">
        <f>G294+J294</f>
        <v>0</v>
      </c>
      <c r="N294" s="93">
        <f>L294+M294</f>
        <v>66600000</v>
      </c>
      <c r="O294" s="94">
        <f t="shared" si="172"/>
        <v>100</v>
      </c>
      <c r="P294" s="94">
        <v>0</v>
      </c>
      <c r="Q294" s="94">
        <f t="shared" si="171"/>
        <v>100</v>
      </c>
      <c r="R294" s="93">
        <f t="shared" si="179"/>
        <v>0</v>
      </c>
      <c r="S294" s="95"/>
    </row>
    <row r="295" spans="1:19" s="11" customFormat="1" x14ac:dyDescent="0.2">
      <c r="A295" s="120" t="s">
        <v>78</v>
      </c>
      <c r="B295" s="120" t="s">
        <v>79</v>
      </c>
      <c r="C295" s="15">
        <v>117000000</v>
      </c>
      <c r="D295" s="15">
        <v>0</v>
      </c>
      <c r="E295" s="15">
        <f>C295+D295</f>
        <v>117000000</v>
      </c>
      <c r="F295" s="96">
        <v>89723232</v>
      </c>
      <c r="G295" s="93">
        <v>0</v>
      </c>
      <c r="H295" s="93">
        <f>F295+G295</f>
        <v>89723232</v>
      </c>
      <c r="I295" s="93">
        <v>0</v>
      </c>
      <c r="J295" s="93">
        <v>0</v>
      </c>
      <c r="K295" s="93">
        <f>I295+J295</f>
        <v>0</v>
      </c>
      <c r="L295" s="93">
        <f>F295+I295</f>
        <v>89723232</v>
      </c>
      <c r="M295" s="93">
        <f>G295+J295</f>
        <v>0</v>
      </c>
      <c r="N295" s="93">
        <f>L295+M295</f>
        <v>89723232</v>
      </c>
      <c r="O295" s="94">
        <f t="shared" si="172"/>
        <v>76.686523076923081</v>
      </c>
      <c r="P295" s="94">
        <v>0</v>
      </c>
      <c r="Q295" s="94">
        <f t="shared" si="171"/>
        <v>76.686523076923081</v>
      </c>
      <c r="R295" s="93">
        <f t="shared" si="179"/>
        <v>27276768</v>
      </c>
      <c r="S295" s="95"/>
    </row>
    <row r="296" spans="1:19" s="23" customFormat="1" ht="16.5" customHeight="1" x14ac:dyDescent="0.2">
      <c r="A296" s="83" t="s">
        <v>80</v>
      </c>
      <c r="B296" s="169" t="s">
        <v>81</v>
      </c>
      <c r="C296" s="127">
        <f>C297+C299+C305+C307+C309+C311</f>
        <v>539771100</v>
      </c>
      <c r="D296" s="127">
        <f>D297+D299+D305+D307+D309+D311</f>
        <v>0</v>
      </c>
      <c r="E296" s="127">
        <f>E297+E299+E305+E307+E309+E311</f>
        <v>539771100</v>
      </c>
      <c r="F296" s="127">
        <f t="shared" ref="F296:N296" si="182">F297+F299+F305+F307+F309+F311</f>
        <v>333756224</v>
      </c>
      <c r="G296" s="127">
        <f t="shared" si="182"/>
        <v>0</v>
      </c>
      <c r="H296" s="127">
        <f t="shared" si="182"/>
        <v>333756224</v>
      </c>
      <c r="I296" s="127">
        <f t="shared" si="182"/>
        <v>21204000</v>
      </c>
      <c r="J296" s="127">
        <f t="shared" si="182"/>
        <v>0</v>
      </c>
      <c r="K296" s="127">
        <f t="shared" si="182"/>
        <v>21204000</v>
      </c>
      <c r="L296" s="127">
        <f t="shared" si="182"/>
        <v>354960224</v>
      </c>
      <c r="M296" s="127">
        <f t="shared" si="182"/>
        <v>0</v>
      </c>
      <c r="N296" s="127">
        <f t="shared" si="182"/>
        <v>354960224</v>
      </c>
      <c r="O296" s="128">
        <f t="shared" si="172"/>
        <v>65.761250278127164</v>
      </c>
      <c r="P296" s="128">
        <v>0</v>
      </c>
      <c r="Q296" s="128">
        <f t="shared" si="171"/>
        <v>65.761250278127164</v>
      </c>
      <c r="R296" s="127">
        <f t="shared" si="179"/>
        <v>184810876</v>
      </c>
      <c r="S296" s="122"/>
    </row>
    <row r="297" spans="1:19" s="16" customFormat="1" x14ac:dyDescent="0.2">
      <c r="A297" s="118" t="s">
        <v>82</v>
      </c>
      <c r="B297" s="118" t="s">
        <v>83</v>
      </c>
      <c r="C297" s="111">
        <f t="shared" ref="C297:N297" si="183">SUM(C298:C298)</f>
        <v>4055500</v>
      </c>
      <c r="D297" s="111">
        <f t="shared" si="183"/>
        <v>0</v>
      </c>
      <c r="E297" s="111">
        <f t="shared" si="183"/>
        <v>4055500</v>
      </c>
      <c r="F297" s="111">
        <f t="shared" si="183"/>
        <v>4043756</v>
      </c>
      <c r="G297" s="111">
        <f t="shared" si="183"/>
        <v>0</v>
      </c>
      <c r="H297" s="111">
        <f t="shared" si="183"/>
        <v>4043756</v>
      </c>
      <c r="I297" s="111">
        <f t="shared" si="183"/>
        <v>0</v>
      </c>
      <c r="J297" s="111">
        <f t="shared" si="183"/>
        <v>0</v>
      </c>
      <c r="K297" s="111">
        <f t="shared" si="183"/>
        <v>0</v>
      </c>
      <c r="L297" s="111">
        <f t="shared" si="183"/>
        <v>4043756</v>
      </c>
      <c r="M297" s="111">
        <f t="shared" si="183"/>
        <v>0</v>
      </c>
      <c r="N297" s="111">
        <f t="shared" si="183"/>
        <v>4043756</v>
      </c>
      <c r="O297" s="112">
        <f t="shared" si="172"/>
        <v>99.710417950930832</v>
      </c>
      <c r="P297" s="112">
        <v>0</v>
      </c>
      <c r="Q297" s="112">
        <f t="shared" si="171"/>
        <v>99.710417950930832</v>
      </c>
      <c r="R297" s="111">
        <f t="shared" si="179"/>
        <v>11744</v>
      </c>
      <c r="S297" s="113"/>
    </row>
    <row r="298" spans="1:19" s="11" customFormat="1" x14ac:dyDescent="0.2">
      <c r="A298" s="120" t="s">
        <v>84</v>
      </c>
      <c r="B298" s="120" t="s">
        <v>346</v>
      </c>
      <c r="C298" s="21">
        <v>4055500</v>
      </c>
      <c r="D298" s="15">
        <v>0</v>
      </c>
      <c r="E298" s="15">
        <f>C298+D298</f>
        <v>4055500</v>
      </c>
      <c r="F298" s="38">
        <v>4043756</v>
      </c>
      <c r="G298" s="93">
        <v>0</v>
      </c>
      <c r="H298" s="93">
        <f>F298+G298</f>
        <v>4043756</v>
      </c>
      <c r="I298" s="93">
        <v>0</v>
      </c>
      <c r="J298" s="93">
        <v>0</v>
      </c>
      <c r="K298" s="93">
        <f>I298+J298</f>
        <v>0</v>
      </c>
      <c r="L298" s="93">
        <f>F298+I298</f>
        <v>4043756</v>
      </c>
      <c r="M298" s="93">
        <f>G298+J298</f>
        <v>0</v>
      </c>
      <c r="N298" s="93">
        <f>L298+M298</f>
        <v>4043756</v>
      </c>
      <c r="O298" s="94">
        <f t="shared" si="172"/>
        <v>99.710417950930832</v>
      </c>
      <c r="P298" s="94">
        <v>0</v>
      </c>
      <c r="Q298" s="94">
        <f t="shared" si="171"/>
        <v>99.710417950930832</v>
      </c>
      <c r="R298" s="93">
        <f t="shared" si="179"/>
        <v>11744</v>
      </c>
      <c r="S298" s="95"/>
    </row>
    <row r="299" spans="1:19" s="20" customFormat="1" x14ac:dyDescent="0.2">
      <c r="A299" s="118" t="s">
        <v>86</v>
      </c>
      <c r="B299" s="118" t="s">
        <v>87</v>
      </c>
      <c r="C299" s="111">
        <f>SUM(C300:C304)</f>
        <v>113678800</v>
      </c>
      <c r="D299" s="111">
        <f>SUM(D300:D304)</f>
        <v>0</v>
      </c>
      <c r="E299" s="111">
        <f>SUM(E300:E304)</f>
        <v>113678800</v>
      </c>
      <c r="F299" s="111">
        <f t="shared" ref="F299:N299" si="184">SUM(F300:F304)</f>
        <v>113053175</v>
      </c>
      <c r="G299" s="111">
        <f t="shared" si="184"/>
        <v>0</v>
      </c>
      <c r="H299" s="111">
        <f t="shared" si="184"/>
        <v>113053175</v>
      </c>
      <c r="I299" s="111">
        <f t="shared" si="184"/>
        <v>0</v>
      </c>
      <c r="J299" s="111">
        <f t="shared" si="184"/>
        <v>0</v>
      </c>
      <c r="K299" s="111">
        <f t="shared" si="184"/>
        <v>0</v>
      </c>
      <c r="L299" s="111">
        <f t="shared" si="184"/>
        <v>113053175</v>
      </c>
      <c r="M299" s="111">
        <f t="shared" si="184"/>
        <v>0</v>
      </c>
      <c r="N299" s="111">
        <f t="shared" si="184"/>
        <v>113053175</v>
      </c>
      <c r="O299" s="112">
        <f t="shared" si="172"/>
        <v>99.449655520642366</v>
      </c>
      <c r="P299" s="112">
        <v>0</v>
      </c>
      <c r="Q299" s="112">
        <f t="shared" si="171"/>
        <v>99.449655520642366</v>
      </c>
      <c r="R299" s="111">
        <f t="shared" si="179"/>
        <v>625625</v>
      </c>
      <c r="S299" s="119"/>
    </row>
    <row r="300" spans="1:19" s="11" customFormat="1" x14ac:dyDescent="0.2">
      <c r="A300" s="29" t="s">
        <v>113</v>
      </c>
      <c r="B300" s="30" t="s">
        <v>91</v>
      </c>
      <c r="C300" s="21">
        <v>51742000</v>
      </c>
      <c r="D300" s="15">
        <v>0</v>
      </c>
      <c r="E300" s="15">
        <f>C300+D300</f>
        <v>51742000</v>
      </c>
      <c r="F300" s="38">
        <v>51621485</v>
      </c>
      <c r="G300" s="93">
        <v>0</v>
      </c>
      <c r="H300" s="93">
        <f>F300+G300</f>
        <v>51621485</v>
      </c>
      <c r="I300" s="93">
        <v>0</v>
      </c>
      <c r="J300" s="93">
        <v>0</v>
      </c>
      <c r="K300" s="93">
        <f>I300+J300</f>
        <v>0</v>
      </c>
      <c r="L300" s="93">
        <f t="shared" ref="L300:M304" si="185">F300+I300</f>
        <v>51621485</v>
      </c>
      <c r="M300" s="93">
        <f t="shared" si="185"/>
        <v>0</v>
      </c>
      <c r="N300" s="93">
        <f>L300+M300</f>
        <v>51621485</v>
      </c>
      <c r="O300" s="94">
        <f t="shared" si="172"/>
        <v>99.767084766727223</v>
      </c>
      <c r="P300" s="94">
        <v>0</v>
      </c>
      <c r="Q300" s="94">
        <f t="shared" si="171"/>
        <v>99.767084766727223</v>
      </c>
      <c r="R300" s="93">
        <f t="shared" si="179"/>
        <v>120515</v>
      </c>
      <c r="S300" s="95"/>
    </row>
    <row r="301" spans="1:19" s="11" customFormat="1" x14ac:dyDescent="0.2">
      <c r="A301" s="29" t="s">
        <v>114</v>
      </c>
      <c r="B301" s="30" t="s">
        <v>93</v>
      </c>
      <c r="C301" s="21">
        <v>3750000</v>
      </c>
      <c r="D301" s="15">
        <v>0</v>
      </c>
      <c r="E301" s="15">
        <f>C301+D301</f>
        <v>3750000</v>
      </c>
      <c r="F301" s="38">
        <v>3718500</v>
      </c>
      <c r="G301" s="93">
        <v>0</v>
      </c>
      <c r="H301" s="93">
        <f>F301+G301</f>
        <v>3718500</v>
      </c>
      <c r="I301" s="93">
        <v>0</v>
      </c>
      <c r="J301" s="93">
        <v>0</v>
      </c>
      <c r="K301" s="93">
        <f>I301+J301</f>
        <v>0</v>
      </c>
      <c r="L301" s="93">
        <f t="shared" si="185"/>
        <v>3718500</v>
      </c>
      <c r="M301" s="93">
        <f t="shared" si="185"/>
        <v>0</v>
      </c>
      <c r="N301" s="93">
        <f>L301+M301</f>
        <v>3718500</v>
      </c>
      <c r="O301" s="94">
        <f t="shared" si="172"/>
        <v>99.16</v>
      </c>
      <c r="P301" s="94">
        <v>0</v>
      </c>
      <c r="Q301" s="94">
        <f t="shared" si="171"/>
        <v>99.16</v>
      </c>
      <c r="R301" s="93">
        <f t="shared" si="179"/>
        <v>31500</v>
      </c>
      <c r="S301" s="95"/>
    </row>
    <row r="302" spans="1:19" s="11" customFormat="1" x14ac:dyDescent="0.2">
      <c r="A302" s="29" t="s">
        <v>321</v>
      </c>
      <c r="B302" s="30" t="s">
        <v>97</v>
      </c>
      <c r="C302" s="21">
        <v>27146800</v>
      </c>
      <c r="D302" s="15">
        <v>0</v>
      </c>
      <c r="E302" s="15">
        <f>C302+D302</f>
        <v>27146800</v>
      </c>
      <c r="F302" s="38">
        <v>27141380</v>
      </c>
      <c r="G302" s="93">
        <v>0</v>
      </c>
      <c r="H302" s="93">
        <f>F302+G302</f>
        <v>27141380</v>
      </c>
      <c r="I302" s="93">
        <v>0</v>
      </c>
      <c r="J302" s="93">
        <v>0</v>
      </c>
      <c r="K302" s="93">
        <f>I302+J302</f>
        <v>0</v>
      </c>
      <c r="L302" s="93">
        <f t="shared" si="185"/>
        <v>27141380</v>
      </c>
      <c r="M302" s="93">
        <f t="shared" si="185"/>
        <v>0</v>
      </c>
      <c r="N302" s="93">
        <f>L302+M302</f>
        <v>27141380</v>
      </c>
      <c r="O302" s="94">
        <f t="shared" si="172"/>
        <v>99.980034479201976</v>
      </c>
      <c r="P302" s="94">
        <v>0</v>
      </c>
      <c r="Q302" s="94">
        <f t="shared" si="171"/>
        <v>99.980034479201976</v>
      </c>
      <c r="R302" s="93">
        <f t="shared" si="179"/>
        <v>5420</v>
      </c>
      <c r="S302" s="95"/>
    </row>
    <row r="303" spans="1:19" s="11" customFormat="1" x14ac:dyDescent="0.2">
      <c r="A303" s="29" t="s">
        <v>223</v>
      </c>
      <c r="B303" s="30" t="s">
        <v>99</v>
      </c>
      <c r="C303" s="21">
        <v>15450000</v>
      </c>
      <c r="D303" s="15">
        <v>0</v>
      </c>
      <c r="E303" s="15">
        <f>C303+D303</f>
        <v>15450000</v>
      </c>
      <c r="F303" s="38">
        <v>15207000</v>
      </c>
      <c r="G303" s="93">
        <v>0</v>
      </c>
      <c r="H303" s="93">
        <f>F303+G303</f>
        <v>15207000</v>
      </c>
      <c r="I303" s="93">
        <v>0</v>
      </c>
      <c r="J303" s="93">
        <v>0</v>
      </c>
      <c r="K303" s="93">
        <f>I303+J303</f>
        <v>0</v>
      </c>
      <c r="L303" s="93">
        <f t="shared" si="185"/>
        <v>15207000</v>
      </c>
      <c r="M303" s="93">
        <f t="shared" si="185"/>
        <v>0</v>
      </c>
      <c r="N303" s="93">
        <f>L303+M303</f>
        <v>15207000</v>
      </c>
      <c r="O303" s="94">
        <f t="shared" si="172"/>
        <v>98.427184466019412</v>
      </c>
      <c r="P303" s="94">
        <v>0</v>
      </c>
      <c r="Q303" s="94">
        <f t="shared" si="171"/>
        <v>98.427184466019412</v>
      </c>
      <c r="R303" s="93">
        <f t="shared" si="179"/>
        <v>243000</v>
      </c>
      <c r="S303" s="95"/>
    </row>
    <row r="304" spans="1:19" s="11" customFormat="1" ht="18.75" customHeight="1" x14ac:dyDescent="0.2">
      <c r="A304" s="29" t="s">
        <v>227</v>
      </c>
      <c r="B304" s="30" t="s">
        <v>101</v>
      </c>
      <c r="C304" s="21">
        <v>15590000</v>
      </c>
      <c r="D304" s="15">
        <v>0</v>
      </c>
      <c r="E304" s="15">
        <f>C304+D304</f>
        <v>15590000</v>
      </c>
      <c r="F304" s="38">
        <v>15364810</v>
      </c>
      <c r="G304" s="93">
        <v>0</v>
      </c>
      <c r="H304" s="93">
        <f>F304+G304</f>
        <v>15364810</v>
      </c>
      <c r="I304" s="93">
        <v>0</v>
      </c>
      <c r="J304" s="93">
        <v>0</v>
      </c>
      <c r="K304" s="93">
        <f>I304+J304</f>
        <v>0</v>
      </c>
      <c r="L304" s="93">
        <f t="shared" si="185"/>
        <v>15364810</v>
      </c>
      <c r="M304" s="93">
        <f t="shared" si="185"/>
        <v>0</v>
      </c>
      <c r="N304" s="93">
        <f>L304+M304</f>
        <v>15364810</v>
      </c>
      <c r="O304" s="94">
        <f t="shared" si="172"/>
        <v>98.555548428479796</v>
      </c>
      <c r="P304" s="94">
        <v>0</v>
      </c>
      <c r="Q304" s="94">
        <f t="shared" si="171"/>
        <v>98.555548428479796</v>
      </c>
      <c r="R304" s="93">
        <f t="shared" si="179"/>
        <v>225190</v>
      </c>
      <c r="S304" s="95"/>
    </row>
    <row r="305" spans="1:19" s="22" customFormat="1" x14ac:dyDescent="0.2">
      <c r="A305" s="118" t="s">
        <v>107</v>
      </c>
      <c r="B305" s="118" t="s">
        <v>108</v>
      </c>
      <c r="C305" s="111">
        <f>SUM(C306:C306)</f>
        <v>51936000</v>
      </c>
      <c r="D305" s="111">
        <f>SUM(D306:D306)</f>
        <v>0</v>
      </c>
      <c r="E305" s="111">
        <f>SUM(E306:E306)</f>
        <v>51936000</v>
      </c>
      <c r="F305" s="111">
        <f t="shared" ref="F305:N305" si="186">SUM(F306:F306)</f>
        <v>20528000</v>
      </c>
      <c r="G305" s="111">
        <f t="shared" si="186"/>
        <v>0</v>
      </c>
      <c r="H305" s="111">
        <f t="shared" si="186"/>
        <v>20528000</v>
      </c>
      <c r="I305" s="111">
        <f t="shared" si="186"/>
        <v>3282000</v>
      </c>
      <c r="J305" s="111">
        <f t="shared" si="186"/>
        <v>0</v>
      </c>
      <c r="K305" s="111">
        <f t="shared" si="186"/>
        <v>3282000</v>
      </c>
      <c r="L305" s="111">
        <f t="shared" si="186"/>
        <v>23810000</v>
      </c>
      <c r="M305" s="111">
        <f t="shared" si="186"/>
        <v>0</v>
      </c>
      <c r="N305" s="111">
        <f t="shared" si="186"/>
        <v>23810000</v>
      </c>
      <c r="O305" s="112">
        <f t="shared" si="172"/>
        <v>45.844886013555147</v>
      </c>
      <c r="P305" s="112">
        <v>0</v>
      </c>
      <c r="Q305" s="112">
        <f t="shared" si="171"/>
        <v>45.844886013555147</v>
      </c>
      <c r="R305" s="111">
        <f t="shared" si="179"/>
        <v>28126000</v>
      </c>
      <c r="S305" s="121"/>
    </row>
    <row r="306" spans="1:19" s="11" customFormat="1" x14ac:dyDescent="0.2">
      <c r="A306" s="120" t="s">
        <v>109</v>
      </c>
      <c r="B306" s="120" t="s">
        <v>110</v>
      </c>
      <c r="C306" s="21">
        <v>51936000</v>
      </c>
      <c r="D306" s="15">
        <v>0</v>
      </c>
      <c r="E306" s="15">
        <f>C306+D306</f>
        <v>51936000</v>
      </c>
      <c r="F306" s="38">
        <v>20528000</v>
      </c>
      <c r="G306" s="93">
        <v>0</v>
      </c>
      <c r="H306" s="93">
        <f>F306+G306</f>
        <v>20528000</v>
      </c>
      <c r="I306" s="38">
        <v>3282000</v>
      </c>
      <c r="J306" s="93">
        <v>0</v>
      </c>
      <c r="K306" s="93">
        <f>I306+J306</f>
        <v>3282000</v>
      </c>
      <c r="L306" s="93">
        <f>F306+I306</f>
        <v>23810000</v>
      </c>
      <c r="M306" s="93">
        <f>G306+J306</f>
        <v>0</v>
      </c>
      <c r="N306" s="93">
        <f>L306+M306</f>
        <v>23810000</v>
      </c>
      <c r="O306" s="94">
        <f t="shared" si="172"/>
        <v>45.844886013555147</v>
      </c>
      <c r="P306" s="94">
        <v>0</v>
      </c>
      <c r="Q306" s="94">
        <f t="shared" si="171"/>
        <v>45.844886013555147</v>
      </c>
      <c r="R306" s="93">
        <f t="shared" si="179"/>
        <v>28126000</v>
      </c>
      <c r="S306" s="95"/>
    </row>
    <row r="307" spans="1:19" s="22" customFormat="1" x14ac:dyDescent="0.2">
      <c r="A307" s="118" t="s">
        <v>111</v>
      </c>
      <c r="B307" s="118" t="s">
        <v>112</v>
      </c>
      <c r="C307" s="111">
        <f>C308</f>
        <v>7744000</v>
      </c>
      <c r="D307" s="111">
        <f>D308</f>
        <v>0</v>
      </c>
      <c r="E307" s="111">
        <f>E308</f>
        <v>7744000</v>
      </c>
      <c r="F307" s="111">
        <f t="shared" ref="F307:N307" si="187">F308</f>
        <v>4015000</v>
      </c>
      <c r="G307" s="111">
        <f t="shared" si="187"/>
        <v>0</v>
      </c>
      <c r="H307" s="111">
        <f t="shared" si="187"/>
        <v>4015000</v>
      </c>
      <c r="I307" s="111">
        <f t="shared" si="187"/>
        <v>0</v>
      </c>
      <c r="J307" s="111">
        <f t="shared" si="187"/>
        <v>0</v>
      </c>
      <c r="K307" s="111">
        <f t="shared" si="187"/>
        <v>0</v>
      </c>
      <c r="L307" s="111">
        <f t="shared" si="187"/>
        <v>4015000</v>
      </c>
      <c r="M307" s="111">
        <f t="shared" si="187"/>
        <v>0</v>
      </c>
      <c r="N307" s="111">
        <f t="shared" si="187"/>
        <v>4015000</v>
      </c>
      <c r="O307" s="112">
        <f t="shared" si="172"/>
        <v>51.846590909090907</v>
      </c>
      <c r="P307" s="112">
        <v>0</v>
      </c>
      <c r="Q307" s="112">
        <f t="shared" si="171"/>
        <v>51.846590909090907</v>
      </c>
      <c r="R307" s="111">
        <f t="shared" si="179"/>
        <v>3729000</v>
      </c>
      <c r="S307" s="121"/>
    </row>
    <row r="308" spans="1:19" s="11" customFormat="1" x14ac:dyDescent="0.2">
      <c r="A308" s="120" t="s">
        <v>114</v>
      </c>
      <c r="B308" s="120" t="s">
        <v>93</v>
      </c>
      <c r="C308" s="21">
        <v>7744000</v>
      </c>
      <c r="D308" s="15">
        <v>0</v>
      </c>
      <c r="E308" s="15">
        <f>C308+D308</f>
        <v>7744000</v>
      </c>
      <c r="F308" s="38">
        <v>4015000</v>
      </c>
      <c r="G308" s="93">
        <v>0</v>
      </c>
      <c r="H308" s="93">
        <f>F308+G308</f>
        <v>4015000</v>
      </c>
      <c r="I308" s="93">
        <v>0</v>
      </c>
      <c r="J308" s="93">
        <v>0</v>
      </c>
      <c r="K308" s="93">
        <f>I308+J308</f>
        <v>0</v>
      </c>
      <c r="L308" s="93">
        <f>F308+I308</f>
        <v>4015000</v>
      </c>
      <c r="M308" s="93">
        <f>G308+J308</f>
        <v>0</v>
      </c>
      <c r="N308" s="93">
        <f>L308+M308</f>
        <v>4015000</v>
      </c>
      <c r="O308" s="94">
        <f t="shared" si="172"/>
        <v>51.846590909090907</v>
      </c>
      <c r="P308" s="94">
        <v>0</v>
      </c>
      <c r="Q308" s="94">
        <f t="shared" si="171"/>
        <v>51.846590909090907</v>
      </c>
      <c r="R308" s="93">
        <f t="shared" si="179"/>
        <v>3729000</v>
      </c>
      <c r="S308" s="95"/>
    </row>
    <row r="309" spans="1:19" s="22" customFormat="1" x14ac:dyDescent="0.2">
      <c r="A309" s="118" t="s">
        <v>115</v>
      </c>
      <c r="B309" s="118" t="s">
        <v>116</v>
      </c>
      <c r="C309" s="111">
        <f t="shared" ref="C309:N311" si="188">SUM(C310:C310)</f>
        <v>7756800</v>
      </c>
      <c r="D309" s="111">
        <f t="shared" si="188"/>
        <v>0</v>
      </c>
      <c r="E309" s="111">
        <f t="shared" si="188"/>
        <v>7756800</v>
      </c>
      <c r="F309" s="111">
        <f t="shared" si="188"/>
        <v>3887400</v>
      </c>
      <c r="G309" s="111">
        <f t="shared" si="188"/>
        <v>0</v>
      </c>
      <c r="H309" s="111">
        <f t="shared" si="188"/>
        <v>3887400</v>
      </c>
      <c r="I309" s="111">
        <f t="shared" si="188"/>
        <v>0</v>
      </c>
      <c r="J309" s="111">
        <f t="shared" si="188"/>
        <v>0</v>
      </c>
      <c r="K309" s="111">
        <f t="shared" si="188"/>
        <v>0</v>
      </c>
      <c r="L309" s="111">
        <f t="shared" si="188"/>
        <v>3887400</v>
      </c>
      <c r="M309" s="111">
        <f t="shared" si="188"/>
        <v>0</v>
      </c>
      <c r="N309" s="111">
        <f t="shared" si="188"/>
        <v>3887400</v>
      </c>
      <c r="O309" s="112">
        <f t="shared" si="172"/>
        <v>50.116027227722768</v>
      </c>
      <c r="P309" s="112">
        <v>0</v>
      </c>
      <c r="Q309" s="112">
        <f t="shared" si="171"/>
        <v>50.116027227722768</v>
      </c>
      <c r="R309" s="111">
        <f t="shared" si="179"/>
        <v>3869400</v>
      </c>
      <c r="S309" s="121"/>
    </row>
    <row r="310" spans="1:19" s="11" customFormat="1" x14ac:dyDescent="0.2">
      <c r="A310" s="120" t="s">
        <v>117</v>
      </c>
      <c r="B310" s="120" t="s">
        <v>118</v>
      </c>
      <c r="C310" s="21">
        <v>7756800</v>
      </c>
      <c r="D310" s="15">
        <v>0</v>
      </c>
      <c r="E310" s="15">
        <f>C310+D310</f>
        <v>7756800</v>
      </c>
      <c r="F310" s="93">
        <v>3887400</v>
      </c>
      <c r="G310" s="93">
        <v>0</v>
      </c>
      <c r="H310" s="93">
        <f>F310+G310</f>
        <v>3887400</v>
      </c>
      <c r="I310" s="93">
        <v>0</v>
      </c>
      <c r="J310" s="93">
        <v>0</v>
      </c>
      <c r="K310" s="93">
        <f>I310+J310</f>
        <v>0</v>
      </c>
      <c r="L310" s="93">
        <f>F310+I310</f>
        <v>3887400</v>
      </c>
      <c r="M310" s="93">
        <f>G310+J310</f>
        <v>0</v>
      </c>
      <c r="N310" s="93">
        <f>L310+M310</f>
        <v>3887400</v>
      </c>
      <c r="O310" s="94">
        <f t="shared" si="172"/>
        <v>50.116027227722768</v>
      </c>
      <c r="P310" s="94">
        <v>0</v>
      </c>
      <c r="Q310" s="94">
        <f t="shared" si="171"/>
        <v>50.116027227722768</v>
      </c>
      <c r="R310" s="93">
        <f t="shared" si="179"/>
        <v>3869400</v>
      </c>
      <c r="S310" s="95"/>
    </row>
    <row r="311" spans="1:19" s="22" customFormat="1" x14ac:dyDescent="0.2">
      <c r="A311" s="118" t="s">
        <v>119</v>
      </c>
      <c r="B311" s="118" t="s">
        <v>120</v>
      </c>
      <c r="C311" s="111">
        <f t="shared" si="188"/>
        <v>354600000</v>
      </c>
      <c r="D311" s="111">
        <f t="shared" si="188"/>
        <v>0</v>
      </c>
      <c r="E311" s="111">
        <f t="shared" si="188"/>
        <v>354600000</v>
      </c>
      <c r="F311" s="111">
        <f t="shared" si="188"/>
        <v>188228893</v>
      </c>
      <c r="G311" s="111">
        <f t="shared" si="188"/>
        <v>0</v>
      </c>
      <c r="H311" s="111">
        <f t="shared" si="188"/>
        <v>188228893</v>
      </c>
      <c r="I311" s="111">
        <f t="shared" si="188"/>
        <v>17922000</v>
      </c>
      <c r="J311" s="111">
        <f t="shared" si="188"/>
        <v>0</v>
      </c>
      <c r="K311" s="111">
        <f t="shared" si="188"/>
        <v>17922000</v>
      </c>
      <c r="L311" s="111">
        <f t="shared" si="188"/>
        <v>206150893</v>
      </c>
      <c r="M311" s="111">
        <f t="shared" si="188"/>
        <v>0</v>
      </c>
      <c r="N311" s="111">
        <f t="shared" si="188"/>
        <v>206150893</v>
      </c>
      <c r="O311" s="112">
        <f t="shared" si="172"/>
        <v>58.136179639029898</v>
      </c>
      <c r="P311" s="112">
        <v>0</v>
      </c>
      <c r="Q311" s="112">
        <f t="shared" si="171"/>
        <v>58.136179639029898</v>
      </c>
      <c r="R311" s="111">
        <f t="shared" si="179"/>
        <v>148449107</v>
      </c>
      <c r="S311" s="121"/>
    </row>
    <row r="312" spans="1:19" s="11" customFormat="1" x14ac:dyDescent="0.2">
      <c r="A312" s="120" t="s">
        <v>78</v>
      </c>
      <c r="B312" s="120" t="s">
        <v>79</v>
      </c>
      <c r="C312" s="21">
        <v>354600000</v>
      </c>
      <c r="D312" s="15">
        <v>0</v>
      </c>
      <c r="E312" s="15">
        <f>C312+D312</f>
        <v>354600000</v>
      </c>
      <c r="F312" s="38">
        <v>188228893</v>
      </c>
      <c r="G312" s="93">
        <v>0</v>
      </c>
      <c r="H312" s="93">
        <f>F312+G312</f>
        <v>188228893</v>
      </c>
      <c r="I312" s="38">
        <v>17922000</v>
      </c>
      <c r="J312" s="93">
        <v>0</v>
      </c>
      <c r="K312" s="93">
        <f>I312+J312</f>
        <v>17922000</v>
      </c>
      <c r="L312" s="93">
        <f>F312+I312</f>
        <v>206150893</v>
      </c>
      <c r="M312" s="93">
        <f>G312+J312</f>
        <v>0</v>
      </c>
      <c r="N312" s="93">
        <f>L312+M312</f>
        <v>206150893</v>
      </c>
      <c r="O312" s="94">
        <f t="shared" si="172"/>
        <v>58.136179639029898</v>
      </c>
      <c r="P312" s="94">
        <v>0</v>
      </c>
      <c r="Q312" s="94">
        <f t="shared" si="171"/>
        <v>58.136179639029898</v>
      </c>
      <c r="R312" s="93">
        <f t="shared" si="179"/>
        <v>148449107</v>
      </c>
      <c r="S312" s="95"/>
    </row>
    <row r="313" spans="1:19" s="17" customFormat="1" ht="17.25" customHeight="1" x14ac:dyDescent="0.2">
      <c r="A313" s="83" t="s">
        <v>125</v>
      </c>
      <c r="B313" s="169" t="s">
        <v>126</v>
      </c>
      <c r="C313" s="115">
        <f>C314</f>
        <v>282779410</v>
      </c>
      <c r="D313" s="115">
        <f>D314</f>
        <v>0</v>
      </c>
      <c r="E313" s="115">
        <f>E314</f>
        <v>282779410</v>
      </c>
      <c r="F313" s="115">
        <f t="shared" ref="F313:N313" si="189">F314</f>
        <v>274013800</v>
      </c>
      <c r="G313" s="115">
        <f t="shared" si="189"/>
        <v>0</v>
      </c>
      <c r="H313" s="115">
        <f t="shared" si="189"/>
        <v>274013800</v>
      </c>
      <c r="I313" s="115">
        <f t="shared" si="189"/>
        <v>0</v>
      </c>
      <c r="J313" s="115">
        <f t="shared" si="189"/>
        <v>0</v>
      </c>
      <c r="K313" s="115">
        <f t="shared" si="189"/>
        <v>0</v>
      </c>
      <c r="L313" s="115">
        <f t="shared" si="189"/>
        <v>274013800</v>
      </c>
      <c r="M313" s="115">
        <f t="shared" si="189"/>
        <v>0</v>
      </c>
      <c r="N313" s="115">
        <f t="shared" si="189"/>
        <v>274013800</v>
      </c>
      <c r="O313" s="116">
        <f t="shared" si="172"/>
        <v>96.900195102606659</v>
      </c>
      <c r="P313" s="116">
        <v>0</v>
      </c>
      <c r="Q313" s="116">
        <f t="shared" si="171"/>
        <v>96.900195102606659</v>
      </c>
      <c r="R313" s="115">
        <f t="shared" si="179"/>
        <v>8765610</v>
      </c>
      <c r="S313" s="117"/>
    </row>
    <row r="314" spans="1:19" s="16" customFormat="1" x14ac:dyDescent="0.2">
      <c r="A314" s="118" t="s">
        <v>131</v>
      </c>
      <c r="B314" s="118" t="s">
        <v>132</v>
      </c>
      <c r="C314" s="111">
        <f t="shared" ref="C314:N314" si="190">SUM(C315:C322)</f>
        <v>282779410</v>
      </c>
      <c r="D314" s="111">
        <f t="shared" si="190"/>
        <v>0</v>
      </c>
      <c r="E314" s="111">
        <f t="shared" si="190"/>
        <v>282779410</v>
      </c>
      <c r="F314" s="111">
        <f t="shared" si="190"/>
        <v>274013800</v>
      </c>
      <c r="G314" s="111">
        <f t="shared" si="190"/>
        <v>0</v>
      </c>
      <c r="H314" s="111">
        <f t="shared" si="190"/>
        <v>274013800</v>
      </c>
      <c r="I314" s="111">
        <f t="shared" si="190"/>
        <v>0</v>
      </c>
      <c r="J314" s="111">
        <f t="shared" si="190"/>
        <v>0</v>
      </c>
      <c r="K314" s="111">
        <f t="shared" si="190"/>
        <v>0</v>
      </c>
      <c r="L314" s="111">
        <f t="shared" si="190"/>
        <v>274013800</v>
      </c>
      <c r="M314" s="111">
        <f t="shared" si="190"/>
        <v>0</v>
      </c>
      <c r="N314" s="111">
        <f t="shared" si="190"/>
        <v>274013800</v>
      </c>
      <c r="O314" s="112">
        <f t="shared" si="172"/>
        <v>96.900195102606659</v>
      </c>
      <c r="P314" s="112">
        <v>0</v>
      </c>
      <c r="Q314" s="112">
        <f t="shared" si="171"/>
        <v>96.900195102606659</v>
      </c>
      <c r="R314" s="111">
        <f t="shared" si="179"/>
        <v>8765610</v>
      </c>
      <c r="S314" s="113"/>
    </row>
    <row r="315" spans="1:19" s="11" customFormat="1" x14ac:dyDescent="0.2">
      <c r="A315" s="120" t="s">
        <v>321</v>
      </c>
      <c r="B315" s="120" t="s">
        <v>97</v>
      </c>
      <c r="C315" s="21">
        <v>25399000</v>
      </c>
      <c r="D315" s="15">
        <v>0</v>
      </c>
      <c r="E315" s="15">
        <f t="shared" ref="E315:E322" si="191">C315+D315</f>
        <v>25399000</v>
      </c>
      <c r="F315" s="93">
        <v>25396800</v>
      </c>
      <c r="G315" s="93">
        <v>0</v>
      </c>
      <c r="H315" s="93">
        <f t="shared" ref="H315:H322" si="192">F315+G315</f>
        <v>25396800</v>
      </c>
      <c r="I315" s="93">
        <v>0</v>
      </c>
      <c r="J315" s="93">
        <v>0</v>
      </c>
      <c r="K315" s="93">
        <f t="shared" ref="K315:K322" si="193">I315+J315</f>
        <v>0</v>
      </c>
      <c r="L315" s="93">
        <f t="shared" ref="L315:M322" si="194">F315+I315</f>
        <v>25396800</v>
      </c>
      <c r="M315" s="93">
        <f t="shared" si="194"/>
        <v>0</v>
      </c>
      <c r="N315" s="93">
        <f t="shared" ref="N315:N322" si="195">L315+M315</f>
        <v>25396800</v>
      </c>
      <c r="O315" s="94">
        <f t="shared" si="172"/>
        <v>99.991338241663058</v>
      </c>
      <c r="P315" s="94">
        <v>0</v>
      </c>
      <c r="Q315" s="94">
        <f t="shared" si="171"/>
        <v>99.991338241663058</v>
      </c>
      <c r="R315" s="93">
        <f t="shared" si="179"/>
        <v>2200</v>
      </c>
      <c r="S315" s="95"/>
    </row>
    <row r="316" spans="1:19" s="11" customFormat="1" x14ac:dyDescent="0.2">
      <c r="A316" s="120" t="s">
        <v>137</v>
      </c>
      <c r="B316" s="120" t="s">
        <v>138</v>
      </c>
      <c r="C316" s="21">
        <v>31173900</v>
      </c>
      <c r="D316" s="15">
        <v>0</v>
      </c>
      <c r="E316" s="15">
        <f t="shared" si="191"/>
        <v>31173900</v>
      </c>
      <c r="F316" s="93">
        <v>31000000</v>
      </c>
      <c r="G316" s="93">
        <v>0</v>
      </c>
      <c r="H316" s="93">
        <f t="shared" si="192"/>
        <v>31000000</v>
      </c>
      <c r="I316" s="93">
        <v>0</v>
      </c>
      <c r="J316" s="93">
        <v>0</v>
      </c>
      <c r="K316" s="93">
        <f t="shared" si="193"/>
        <v>0</v>
      </c>
      <c r="L316" s="93">
        <f t="shared" si="194"/>
        <v>31000000</v>
      </c>
      <c r="M316" s="93">
        <f t="shared" si="194"/>
        <v>0</v>
      </c>
      <c r="N316" s="93">
        <f t="shared" si="195"/>
        <v>31000000</v>
      </c>
      <c r="O316" s="94">
        <f t="shared" si="172"/>
        <v>99.442161551810969</v>
      </c>
      <c r="P316" s="94">
        <v>0</v>
      </c>
      <c r="Q316" s="94">
        <f t="shared" si="171"/>
        <v>99.442161551810969</v>
      </c>
      <c r="R316" s="93">
        <f t="shared" si="179"/>
        <v>173900</v>
      </c>
      <c r="S316" s="95"/>
    </row>
    <row r="317" spans="1:19" s="11" customFormat="1" x14ac:dyDescent="0.2">
      <c r="A317" s="120" t="s">
        <v>139</v>
      </c>
      <c r="B317" s="120" t="s">
        <v>140</v>
      </c>
      <c r="C317" s="21">
        <v>39854200</v>
      </c>
      <c r="D317" s="15">
        <v>0</v>
      </c>
      <c r="E317" s="15">
        <f t="shared" si="191"/>
        <v>39854200</v>
      </c>
      <c r="F317" s="93">
        <v>39600000</v>
      </c>
      <c r="G317" s="93">
        <v>0</v>
      </c>
      <c r="H317" s="93">
        <f t="shared" si="192"/>
        <v>39600000</v>
      </c>
      <c r="I317" s="93">
        <v>0</v>
      </c>
      <c r="J317" s="93">
        <v>0</v>
      </c>
      <c r="K317" s="93">
        <f t="shared" si="193"/>
        <v>0</v>
      </c>
      <c r="L317" s="93">
        <f t="shared" si="194"/>
        <v>39600000</v>
      </c>
      <c r="M317" s="93">
        <f t="shared" si="194"/>
        <v>0</v>
      </c>
      <c r="N317" s="93">
        <f t="shared" si="195"/>
        <v>39600000</v>
      </c>
      <c r="O317" s="94">
        <f t="shared" si="172"/>
        <v>99.362175128342813</v>
      </c>
      <c r="P317" s="94">
        <v>0</v>
      </c>
      <c r="Q317" s="94">
        <f t="shared" si="171"/>
        <v>99.362175128342813</v>
      </c>
      <c r="R317" s="93">
        <f t="shared" si="179"/>
        <v>254200</v>
      </c>
      <c r="S317" s="95"/>
    </row>
    <row r="318" spans="1:19" s="11" customFormat="1" x14ac:dyDescent="0.2">
      <c r="A318" s="120" t="s">
        <v>143</v>
      </c>
      <c r="B318" s="120" t="s">
        <v>144</v>
      </c>
      <c r="C318" s="21">
        <v>26707710</v>
      </c>
      <c r="D318" s="15">
        <v>0</v>
      </c>
      <c r="E318" s="15">
        <f t="shared" si="191"/>
        <v>26707710</v>
      </c>
      <c r="F318" s="96">
        <v>26700000</v>
      </c>
      <c r="G318" s="93">
        <v>0</v>
      </c>
      <c r="H318" s="93">
        <f t="shared" si="192"/>
        <v>26700000</v>
      </c>
      <c r="I318" s="93">
        <v>0</v>
      </c>
      <c r="J318" s="93">
        <v>0</v>
      </c>
      <c r="K318" s="93">
        <f t="shared" si="193"/>
        <v>0</v>
      </c>
      <c r="L318" s="93">
        <f t="shared" si="194"/>
        <v>26700000</v>
      </c>
      <c r="M318" s="93">
        <f t="shared" si="194"/>
        <v>0</v>
      </c>
      <c r="N318" s="93">
        <f t="shared" si="195"/>
        <v>26700000</v>
      </c>
      <c r="O318" s="94">
        <f t="shared" si="172"/>
        <v>99.971131931565822</v>
      </c>
      <c r="P318" s="94">
        <v>0</v>
      </c>
      <c r="Q318" s="94">
        <f t="shared" si="171"/>
        <v>99.971131931565822</v>
      </c>
      <c r="R318" s="93">
        <f t="shared" si="179"/>
        <v>7710</v>
      </c>
      <c r="S318" s="95"/>
    </row>
    <row r="319" spans="1:19" s="11" customFormat="1" x14ac:dyDescent="0.2">
      <c r="A319" s="120" t="s">
        <v>347</v>
      </c>
      <c r="B319" s="120" t="s">
        <v>348</v>
      </c>
      <c r="C319" s="21">
        <v>19003000</v>
      </c>
      <c r="D319" s="15">
        <v>0</v>
      </c>
      <c r="E319" s="15">
        <f t="shared" si="191"/>
        <v>19003000</v>
      </c>
      <c r="F319" s="96">
        <v>19000000</v>
      </c>
      <c r="G319" s="93">
        <v>0</v>
      </c>
      <c r="H319" s="93">
        <f t="shared" si="192"/>
        <v>19000000</v>
      </c>
      <c r="I319" s="93">
        <v>0</v>
      </c>
      <c r="J319" s="93">
        <v>0</v>
      </c>
      <c r="K319" s="93">
        <f t="shared" si="193"/>
        <v>0</v>
      </c>
      <c r="L319" s="93">
        <f t="shared" si="194"/>
        <v>19000000</v>
      </c>
      <c r="M319" s="93">
        <f t="shared" si="194"/>
        <v>0</v>
      </c>
      <c r="N319" s="93">
        <f t="shared" si="195"/>
        <v>19000000</v>
      </c>
      <c r="O319" s="94">
        <f t="shared" si="172"/>
        <v>99.984213018996996</v>
      </c>
      <c r="P319" s="94">
        <v>0</v>
      </c>
      <c r="Q319" s="94">
        <f t="shared" si="171"/>
        <v>99.984213018996996</v>
      </c>
      <c r="R319" s="93">
        <f t="shared" si="179"/>
        <v>3000</v>
      </c>
      <c r="S319" s="95"/>
    </row>
    <row r="320" spans="1:19" s="11" customFormat="1" x14ac:dyDescent="0.2">
      <c r="A320" s="120" t="s">
        <v>151</v>
      </c>
      <c r="B320" s="120" t="s">
        <v>152</v>
      </c>
      <c r="C320" s="21">
        <v>60506100</v>
      </c>
      <c r="D320" s="15">
        <v>0</v>
      </c>
      <c r="E320" s="15">
        <f t="shared" si="191"/>
        <v>60506100</v>
      </c>
      <c r="F320" s="96">
        <v>59670000</v>
      </c>
      <c r="G320" s="93">
        <v>0</v>
      </c>
      <c r="H320" s="93">
        <f t="shared" si="192"/>
        <v>59670000</v>
      </c>
      <c r="I320" s="93">
        <v>0</v>
      </c>
      <c r="J320" s="93">
        <v>0</v>
      </c>
      <c r="K320" s="93">
        <f t="shared" si="193"/>
        <v>0</v>
      </c>
      <c r="L320" s="93">
        <f t="shared" si="194"/>
        <v>59670000</v>
      </c>
      <c r="M320" s="93">
        <f t="shared" si="194"/>
        <v>0</v>
      </c>
      <c r="N320" s="93">
        <f t="shared" si="195"/>
        <v>59670000</v>
      </c>
      <c r="O320" s="94">
        <f t="shared" si="172"/>
        <v>98.61815585536003</v>
      </c>
      <c r="P320" s="94">
        <v>0</v>
      </c>
      <c r="Q320" s="94">
        <f t="shared" si="171"/>
        <v>98.61815585536003</v>
      </c>
      <c r="R320" s="93">
        <f t="shared" si="179"/>
        <v>836100</v>
      </c>
      <c r="S320" s="95"/>
    </row>
    <row r="321" spans="1:19" s="11" customFormat="1" x14ac:dyDescent="0.2">
      <c r="A321" s="120" t="s">
        <v>349</v>
      </c>
      <c r="B321" s="120" t="s">
        <v>350</v>
      </c>
      <c r="C321" s="21">
        <v>58465500</v>
      </c>
      <c r="D321" s="15">
        <v>0</v>
      </c>
      <c r="E321" s="15">
        <f t="shared" si="191"/>
        <v>58465500</v>
      </c>
      <c r="F321" s="96">
        <v>50997000</v>
      </c>
      <c r="G321" s="93">
        <v>0</v>
      </c>
      <c r="H321" s="93">
        <f t="shared" si="192"/>
        <v>50997000</v>
      </c>
      <c r="I321" s="93">
        <v>0</v>
      </c>
      <c r="J321" s="93">
        <v>0</v>
      </c>
      <c r="K321" s="93">
        <f t="shared" si="193"/>
        <v>0</v>
      </c>
      <c r="L321" s="93">
        <f t="shared" si="194"/>
        <v>50997000</v>
      </c>
      <c r="M321" s="93">
        <f t="shared" si="194"/>
        <v>0</v>
      </c>
      <c r="N321" s="93">
        <f t="shared" si="195"/>
        <v>50997000</v>
      </c>
      <c r="O321" s="94">
        <f t="shared" si="172"/>
        <v>87.225799830669374</v>
      </c>
      <c r="P321" s="94">
        <v>0</v>
      </c>
      <c r="Q321" s="94">
        <f t="shared" si="171"/>
        <v>87.225799830669374</v>
      </c>
      <c r="R321" s="93">
        <f t="shared" si="179"/>
        <v>7468500</v>
      </c>
      <c r="S321" s="95"/>
    </row>
    <row r="322" spans="1:19" s="11" customFormat="1" x14ac:dyDescent="0.2">
      <c r="A322" s="120" t="s">
        <v>153</v>
      </c>
      <c r="B322" s="120" t="s">
        <v>154</v>
      </c>
      <c r="C322" s="21">
        <v>21670000</v>
      </c>
      <c r="D322" s="15">
        <v>0</v>
      </c>
      <c r="E322" s="15">
        <f t="shared" si="191"/>
        <v>21670000</v>
      </c>
      <c r="F322" s="96">
        <v>21650000</v>
      </c>
      <c r="G322" s="93">
        <v>0</v>
      </c>
      <c r="H322" s="93">
        <f t="shared" si="192"/>
        <v>21650000</v>
      </c>
      <c r="I322" s="93">
        <v>0</v>
      </c>
      <c r="J322" s="93">
        <v>0</v>
      </c>
      <c r="K322" s="93">
        <f t="shared" si="193"/>
        <v>0</v>
      </c>
      <c r="L322" s="93">
        <f t="shared" si="194"/>
        <v>21650000</v>
      </c>
      <c r="M322" s="93">
        <f t="shared" si="194"/>
        <v>0</v>
      </c>
      <c r="N322" s="93">
        <f t="shared" si="195"/>
        <v>21650000</v>
      </c>
      <c r="O322" s="94">
        <f t="shared" si="172"/>
        <v>99.90770650669127</v>
      </c>
      <c r="P322" s="94">
        <v>0</v>
      </c>
      <c r="Q322" s="94">
        <f t="shared" si="171"/>
        <v>99.90770650669127</v>
      </c>
      <c r="R322" s="93">
        <f t="shared" si="179"/>
        <v>20000</v>
      </c>
      <c r="S322" s="95"/>
    </row>
    <row r="323" spans="1:19" s="23" customFormat="1" ht="22.5" customHeight="1" x14ac:dyDescent="0.2">
      <c r="A323" s="83" t="s">
        <v>157</v>
      </c>
      <c r="B323" s="114" t="s">
        <v>158</v>
      </c>
      <c r="C323" s="115">
        <f>C324+C326+C331+C333</f>
        <v>667823680</v>
      </c>
      <c r="D323" s="115">
        <f>D324+D326+D331+D333</f>
        <v>0</v>
      </c>
      <c r="E323" s="115">
        <f>E324+E326+E331+E333</f>
        <v>667823680</v>
      </c>
      <c r="F323" s="115">
        <f t="shared" ref="F323:N323" si="196">F324+F326+F331+F333</f>
        <v>381335043</v>
      </c>
      <c r="G323" s="115">
        <f t="shared" si="196"/>
        <v>0</v>
      </c>
      <c r="H323" s="115">
        <f t="shared" si="196"/>
        <v>381335043</v>
      </c>
      <c r="I323" s="115">
        <f t="shared" si="196"/>
        <v>9265917</v>
      </c>
      <c r="J323" s="115">
        <f t="shared" si="196"/>
        <v>0</v>
      </c>
      <c r="K323" s="115">
        <f t="shared" si="196"/>
        <v>9265917</v>
      </c>
      <c r="L323" s="115">
        <f t="shared" si="196"/>
        <v>390600960</v>
      </c>
      <c r="M323" s="115">
        <f t="shared" si="196"/>
        <v>0</v>
      </c>
      <c r="N323" s="115">
        <f t="shared" si="196"/>
        <v>390600960</v>
      </c>
      <c r="O323" s="116">
        <f t="shared" si="172"/>
        <v>58.488635802791542</v>
      </c>
      <c r="P323" s="116">
        <v>0</v>
      </c>
      <c r="Q323" s="116">
        <f t="shared" si="171"/>
        <v>58.488635802791542</v>
      </c>
      <c r="R323" s="115">
        <f t="shared" si="179"/>
        <v>277222720</v>
      </c>
      <c r="S323" s="122"/>
    </row>
    <row r="324" spans="1:19" s="22" customFormat="1" x14ac:dyDescent="0.2">
      <c r="A324" s="118" t="s">
        <v>159</v>
      </c>
      <c r="B324" s="118" t="s">
        <v>160</v>
      </c>
      <c r="C324" s="111">
        <f>C325</f>
        <v>5000000</v>
      </c>
      <c r="D324" s="111">
        <f>D325</f>
        <v>0</v>
      </c>
      <c r="E324" s="111">
        <f>E325</f>
        <v>5000000</v>
      </c>
      <c r="F324" s="111">
        <f t="shared" ref="F324:N324" si="197">F325</f>
        <v>5000000</v>
      </c>
      <c r="G324" s="111">
        <f t="shared" si="197"/>
        <v>0</v>
      </c>
      <c r="H324" s="111">
        <f t="shared" si="197"/>
        <v>5000000</v>
      </c>
      <c r="I324" s="111">
        <f t="shared" si="197"/>
        <v>0</v>
      </c>
      <c r="J324" s="111">
        <f t="shared" si="197"/>
        <v>0</v>
      </c>
      <c r="K324" s="111">
        <f t="shared" si="197"/>
        <v>0</v>
      </c>
      <c r="L324" s="111">
        <f t="shared" si="197"/>
        <v>5000000</v>
      </c>
      <c r="M324" s="111">
        <f t="shared" si="197"/>
        <v>0</v>
      </c>
      <c r="N324" s="111">
        <f t="shared" si="197"/>
        <v>5000000</v>
      </c>
      <c r="O324" s="112">
        <f t="shared" si="172"/>
        <v>100</v>
      </c>
      <c r="P324" s="112">
        <v>0</v>
      </c>
      <c r="Q324" s="112">
        <f t="shared" si="171"/>
        <v>100</v>
      </c>
      <c r="R324" s="111">
        <f t="shared" si="179"/>
        <v>0</v>
      </c>
      <c r="S324" s="121"/>
    </row>
    <row r="325" spans="1:19" s="11" customFormat="1" x14ac:dyDescent="0.2">
      <c r="A325" s="120" t="s">
        <v>161</v>
      </c>
      <c r="B325" s="120" t="s">
        <v>162</v>
      </c>
      <c r="C325" s="21">
        <v>5000000</v>
      </c>
      <c r="D325" s="15">
        <v>0</v>
      </c>
      <c r="E325" s="15">
        <f>C325+D325</f>
        <v>5000000</v>
      </c>
      <c r="F325" s="96">
        <v>5000000</v>
      </c>
      <c r="G325" s="93">
        <v>0</v>
      </c>
      <c r="H325" s="93">
        <f>F325+G325</f>
        <v>5000000</v>
      </c>
      <c r="I325" s="38">
        <v>0</v>
      </c>
      <c r="J325" s="93">
        <v>0</v>
      </c>
      <c r="K325" s="93">
        <f>I325+J325</f>
        <v>0</v>
      </c>
      <c r="L325" s="93">
        <f>F325+I325</f>
        <v>5000000</v>
      </c>
      <c r="M325" s="93">
        <f>G325+J325</f>
        <v>0</v>
      </c>
      <c r="N325" s="93">
        <f>L325+M325</f>
        <v>5000000</v>
      </c>
      <c r="O325" s="94">
        <f t="shared" si="172"/>
        <v>100</v>
      </c>
      <c r="P325" s="94">
        <v>0</v>
      </c>
      <c r="Q325" s="94">
        <f t="shared" si="171"/>
        <v>100</v>
      </c>
      <c r="R325" s="93">
        <f t="shared" si="179"/>
        <v>0</v>
      </c>
      <c r="S325" s="95"/>
    </row>
    <row r="326" spans="1:19" s="22" customFormat="1" x14ac:dyDescent="0.2">
      <c r="A326" s="118" t="s">
        <v>163</v>
      </c>
      <c r="B326" s="118" t="s">
        <v>164</v>
      </c>
      <c r="C326" s="111">
        <f>SUM(C327:C330)</f>
        <v>131683200</v>
      </c>
      <c r="D326" s="111">
        <f>SUM(D327:D330)</f>
        <v>0</v>
      </c>
      <c r="E326" s="111">
        <f>SUM(E327:E330)</f>
        <v>131683200</v>
      </c>
      <c r="F326" s="111">
        <f t="shared" ref="F326:N326" si="198">SUM(F327:F330)</f>
        <v>71725023</v>
      </c>
      <c r="G326" s="111">
        <f t="shared" si="198"/>
        <v>0</v>
      </c>
      <c r="H326" s="111">
        <f t="shared" si="198"/>
        <v>71725023</v>
      </c>
      <c r="I326" s="111">
        <f t="shared" si="198"/>
        <v>9265917</v>
      </c>
      <c r="J326" s="111">
        <f t="shared" si="198"/>
        <v>0</v>
      </c>
      <c r="K326" s="111">
        <f t="shared" si="198"/>
        <v>9265917</v>
      </c>
      <c r="L326" s="111">
        <f t="shared" si="198"/>
        <v>80990940</v>
      </c>
      <c r="M326" s="111">
        <f t="shared" si="198"/>
        <v>0</v>
      </c>
      <c r="N326" s="111">
        <f t="shared" si="198"/>
        <v>80990940</v>
      </c>
      <c r="O326" s="112">
        <f t="shared" si="172"/>
        <v>61.504383247065689</v>
      </c>
      <c r="P326" s="112">
        <v>0</v>
      </c>
      <c r="Q326" s="112">
        <f t="shared" si="171"/>
        <v>61.504383247065689</v>
      </c>
      <c r="R326" s="111">
        <f t="shared" si="179"/>
        <v>50692260</v>
      </c>
      <c r="S326" s="121"/>
    </row>
    <row r="327" spans="1:19" s="11" customFormat="1" x14ac:dyDescent="0.2">
      <c r="A327" s="120" t="s">
        <v>167</v>
      </c>
      <c r="B327" s="120" t="s">
        <v>168</v>
      </c>
      <c r="C327" s="21">
        <v>1200000</v>
      </c>
      <c r="D327" s="15">
        <v>0</v>
      </c>
      <c r="E327" s="15">
        <f>C327+D327</f>
        <v>1200000</v>
      </c>
      <c r="F327" s="38">
        <v>174243</v>
      </c>
      <c r="G327" s="93">
        <v>0</v>
      </c>
      <c r="H327" s="93">
        <f>F327+G327</f>
        <v>174243</v>
      </c>
      <c r="I327" s="93">
        <v>0</v>
      </c>
      <c r="J327" s="93">
        <v>0</v>
      </c>
      <c r="K327" s="93">
        <f>I327+J327</f>
        <v>0</v>
      </c>
      <c r="L327" s="93">
        <f t="shared" ref="L327:M330" si="199">F327+I327</f>
        <v>174243</v>
      </c>
      <c r="M327" s="93">
        <f t="shared" si="199"/>
        <v>0</v>
      </c>
      <c r="N327" s="93">
        <f>L327+M327</f>
        <v>174243</v>
      </c>
      <c r="O327" s="94">
        <f t="shared" si="172"/>
        <v>14.520250000000001</v>
      </c>
      <c r="P327" s="94">
        <v>0</v>
      </c>
      <c r="Q327" s="94">
        <f t="shared" si="171"/>
        <v>14.520250000000001</v>
      </c>
      <c r="R327" s="93">
        <f t="shared" si="179"/>
        <v>1025757</v>
      </c>
      <c r="S327" s="95"/>
    </row>
    <row r="328" spans="1:19" s="11" customFormat="1" x14ac:dyDescent="0.2">
      <c r="A328" s="120" t="s">
        <v>169</v>
      </c>
      <c r="B328" s="120" t="s">
        <v>170</v>
      </c>
      <c r="C328" s="21">
        <v>7650000</v>
      </c>
      <c r="D328" s="15">
        <v>0</v>
      </c>
      <c r="E328" s="15">
        <f>C328+D328</f>
        <v>7650000</v>
      </c>
      <c r="F328" s="38">
        <v>836397</v>
      </c>
      <c r="G328" s="93">
        <v>0</v>
      </c>
      <c r="H328" s="93">
        <f>F328+G328</f>
        <v>836397</v>
      </c>
      <c r="I328" s="93">
        <v>106790</v>
      </c>
      <c r="J328" s="93">
        <v>0</v>
      </c>
      <c r="K328" s="93">
        <f>I328+J328</f>
        <v>106790</v>
      </c>
      <c r="L328" s="93">
        <f t="shared" si="199"/>
        <v>943187</v>
      </c>
      <c r="M328" s="93">
        <f t="shared" si="199"/>
        <v>0</v>
      </c>
      <c r="N328" s="93">
        <f>L328+M328</f>
        <v>943187</v>
      </c>
      <c r="O328" s="94">
        <f t="shared" si="172"/>
        <v>12.32924183006536</v>
      </c>
      <c r="P328" s="94">
        <v>0</v>
      </c>
      <c r="Q328" s="94">
        <f t="shared" si="171"/>
        <v>12.32924183006536</v>
      </c>
      <c r="R328" s="93">
        <f t="shared" si="179"/>
        <v>6706813</v>
      </c>
      <c r="S328" s="95"/>
    </row>
    <row r="329" spans="1:19" s="11" customFormat="1" x14ac:dyDescent="0.2">
      <c r="A329" s="120" t="s">
        <v>171</v>
      </c>
      <c r="B329" s="120" t="s">
        <v>172</v>
      </c>
      <c r="C329" s="21">
        <v>63000000</v>
      </c>
      <c r="D329" s="15">
        <v>0</v>
      </c>
      <c r="E329" s="15">
        <f>C329+D329</f>
        <v>63000000</v>
      </c>
      <c r="F329" s="38">
        <v>39182083</v>
      </c>
      <c r="G329" s="93">
        <v>0</v>
      </c>
      <c r="H329" s="93">
        <f>F329+G329</f>
        <v>39182083</v>
      </c>
      <c r="I329" s="93">
        <v>6021977</v>
      </c>
      <c r="J329" s="93">
        <v>0</v>
      </c>
      <c r="K329" s="93">
        <f>I329+J329</f>
        <v>6021977</v>
      </c>
      <c r="L329" s="93">
        <f t="shared" si="199"/>
        <v>45204060</v>
      </c>
      <c r="M329" s="93">
        <f t="shared" si="199"/>
        <v>0</v>
      </c>
      <c r="N329" s="93">
        <f>L329+M329</f>
        <v>45204060</v>
      </c>
      <c r="O329" s="94">
        <f t="shared" si="172"/>
        <v>71.752476190476187</v>
      </c>
      <c r="P329" s="94">
        <v>0</v>
      </c>
      <c r="Q329" s="94">
        <f t="shared" si="171"/>
        <v>71.752476190476187</v>
      </c>
      <c r="R329" s="93">
        <f t="shared" si="179"/>
        <v>17795940</v>
      </c>
      <c r="S329" s="95"/>
    </row>
    <row r="330" spans="1:19" s="11" customFormat="1" x14ac:dyDescent="0.2">
      <c r="A330" s="120" t="s">
        <v>173</v>
      </c>
      <c r="B330" s="120" t="s">
        <v>174</v>
      </c>
      <c r="C330" s="21">
        <v>59833200</v>
      </c>
      <c r="D330" s="15">
        <v>0</v>
      </c>
      <c r="E330" s="15">
        <f>C330+D330</f>
        <v>59833200</v>
      </c>
      <c r="F330" s="38">
        <v>31532300</v>
      </c>
      <c r="G330" s="93">
        <v>0</v>
      </c>
      <c r="H330" s="93">
        <f>F330+G330</f>
        <v>31532300</v>
      </c>
      <c r="I330" s="93">
        <v>3137150</v>
      </c>
      <c r="J330" s="93">
        <v>0</v>
      </c>
      <c r="K330" s="93">
        <f>I330+J330</f>
        <v>3137150</v>
      </c>
      <c r="L330" s="93">
        <f t="shared" si="199"/>
        <v>34669450</v>
      </c>
      <c r="M330" s="93">
        <f t="shared" si="199"/>
        <v>0</v>
      </c>
      <c r="N330" s="93">
        <f>L330+M330</f>
        <v>34669450</v>
      </c>
      <c r="O330" s="94">
        <f t="shared" si="172"/>
        <v>57.943499595542271</v>
      </c>
      <c r="P330" s="94">
        <v>0</v>
      </c>
      <c r="Q330" s="94">
        <f t="shared" si="171"/>
        <v>57.943499595542271</v>
      </c>
      <c r="R330" s="93">
        <f t="shared" si="179"/>
        <v>25163750</v>
      </c>
      <c r="S330" s="95"/>
    </row>
    <row r="331" spans="1:19" s="22" customFormat="1" x14ac:dyDescent="0.2">
      <c r="A331" s="118" t="s">
        <v>175</v>
      </c>
      <c r="B331" s="118" t="s">
        <v>176</v>
      </c>
      <c r="C331" s="111">
        <f t="shared" ref="C331:N331" si="200">SUM(C332:C332)</f>
        <v>323400000</v>
      </c>
      <c r="D331" s="111">
        <f t="shared" si="200"/>
        <v>0</v>
      </c>
      <c r="E331" s="111">
        <f t="shared" si="200"/>
        <v>323400000</v>
      </c>
      <c r="F331" s="111">
        <f t="shared" si="200"/>
        <v>161249700</v>
      </c>
      <c r="G331" s="111">
        <f t="shared" si="200"/>
        <v>0</v>
      </c>
      <c r="H331" s="111">
        <f t="shared" si="200"/>
        <v>161249700</v>
      </c>
      <c r="I331" s="111">
        <f t="shared" si="200"/>
        <v>0</v>
      </c>
      <c r="J331" s="111">
        <f t="shared" si="200"/>
        <v>0</v>
      </c>
      <c r="K331" s="111">
        <f t="shared" si="200"/>
        <v>0</v>
      </c>
      <c r="L331" s="111">
        <f t="shared" si="200"/>
        <v>161249700</v>
      </c>
      <c r="M331" s="111">
        <f t="shared" si="200"/>
        <v>0</v>
      </c>
      <c r="N331" s="111">
        <f t="shared" si="200"/>
        <v>161249700</v>
      </c>
      <c r="O331" s="112">
        <f t="shared" si="172"/>
        <v>49.860760667903527</v>
      </c>
      <c r="P331" s="112">
        <v>0</v>
      </c>
      <c r="Q331" s="112">
        <f t="shared" si="171"/>
        <v>49.860760667903527</v>
      </c>
      <c r="R331" s="111">
        <f t="shared" si="179"/>
        <v>162150300</v>
      </c>
      <c r="S331" s="121"/>
    </row>
    <row r="332" spans="1:19" s="11" customFormat="1" x14ac:dyDescent="0.2">
      <c r="A332" s="120" t="s">
        <v>177</v>
      </c>
      <c r="B332" s="120" t="s">
        <v>178</v>
      </c>
      <c r="C332" s="21">
        <v>323400000</v>
      </c>
      <c r="D332" s="15">
        <v>0</v>
      </c>
      <c r="E332" s="15">
        <f>C332+D332</f>
        <v>323400000</v>
      </c>
      <c r="F332" s="93">
        <v>161249700</v>
      </c>
      <c r="G332" s="93">
        <v>0</v>
      </c>
      <c r="H332" s="93">
        <f>F332+G332</f>
        <v>161249700</v>
      </c>
      <c r="I332" s="93">
        <v>0</v>
      </c>
      <c r="J332" s="93">
        <v>0</v>
      </c>
      <c r="K332" s="93">
        <f>I332+J332</f>
        <v>0</v>
      </c>
      <c r="L332" s="93">
        <f>F332+I332</f>
        <v>161249700</v>
      </c>
      <c r="M332" s="93">
        <f>G332+J332</f>
        <v>0</v>
      </c>
      <c r="N332" s="93">
        <f>L332+M332</f>
        <v>161249700</v>
      </c>
      <c r="O332" s="94">
        <f t="shared" si="172"/>
        <v>49.860760667903527</v>
      </c>
      <c r="P332" s="94">
        <v>0</v>
      </c>
      <c r="Q332" s="94">
        <f t="shared" si="171"/>
        <v>49.860760667903527</v>
      </c>
      <c r="R332" s="93">
        <f t="shared" si="179"/>
        <v>162150300</v>
      </c>
      <c r="S332" s="95"/>
    </row>
    <row r="333" spans="1:19" s="22" customFormat="1" x14ac:dyDescent="0.2">
      <c r="A333" s="118" t="s">
        <v>179</v>
      </c>
      <c r="B333" s="118" t="s">
        <v>180</v>
      </c>
      <c r="C333" s="125">
        <f>SUM(C334:C336)</f>
        <v>207740480</v>
      </c>
      <c r="D333" s="125">
        <f>SUM(D334:D336)</f>
        <v>0</v>
      </c>
      <c r="E333" s="125">
        <f>SUM(E334:E336)</f>
        <v>207740480</v>
      </c>
      <c r="F333" s="125">
        <f t="shared" ref="F333:N333" si="201">SUM(F334:F336)</f>
        <v>143360320</v>
      </c>
      <c r="G333" s="125">
        <f t="shared" si="201"/>
        <v>0</v>
      </c>
      <c r="H333" s="125">
        <f t="shared" si="201"/>
        <v>143360320</v>
      </c>
      <c r="I333" s="125">
        <f t="shared" si="201"/>
        <v>0</v>
      </c>
      <c r="J333" s="125">
        <f t="shared" si="201"/>
        <v>0</v>
      </c>
      <c r="K333" s="125">
        <f t="shared" si="201"/>
        <v>0</v>
      </c>
      <c r="L333" s="125">
        <f t="shared" si="201"/>
        <v>143360320</v>
      </c>
      <c r="M333" s="125">
        <f t="shared" si="201"/>
        <v>0</v>
      </c>
      <c r="N333" s="125">
        <f t="shared" si="201"/>
        <v>143360320</v>
      </c>
      <c r="O333" s="126">
        <f t="shared" si="172"/>
        <v>69.009333183402674</v>
      </c>
      <c r="P333" s="126">
        <v>0</v>
      </c>
      <c r="Q333" s="126">
        <f t="shared" si="171"/>
        <v>69.009333183402674</v>
      </c>
      <c r="R333" s="125">
        <f t="shared" si="179"/>
        <v>64380160</v>
      </c>
      <c r="S333" s="121"/>
    </row>
    <row r="334" spans="1:19" s="11" customFormat="1" x14ac:dyDescent="0.2">
      <c r="A334" s="120" t="s">
        <v>181</v>
      </c>
      <c r="B334" s="120" t="s">
        <v>182</v>
      </c>
      <c r="C334" s="21">
        <v>189800000</v>
      </c>
      <c r="D334" s="15">
        <v>0</v>
      </c>
      <c r="E334" s="15">
        <f>C334+D334</f>
        <v>189800000</v>
      </c>
      <c r="F334" s="38">
        <v>131400000</v>
      </c>
      <c r="G334" s="93">
        <v>0</v>
      </c>
      <c r="H334" s="93">
        <f>F334+G334</f>
        <v>131400000</v>
      </c>
      <c r="I334" s="93">
        <v>0</v>
      </c>
      <c r="J334" s="93">
        <v>0</v>
      </c>
      <c r="K334" s="93">
        <f>I334+J334</f>
        <v>0</v>
      </c>
      <c r="L334" s="93">
        <f t="shared" ref="L334:M336" si="202">F334+I334</f>
        <v>131400000</v>
      </c>
      <c r="M334" s="93">
        <f t="shared" si="202"/>
        <v>0</v>
      </c>
      <c r="N334" s="93">
        <f>L334+M334</f>
        <v>131400000</v>
      </c>
      <c r="O334" s="94">
        <f t="shared" ref="O334:O397" si="203">L334/C334*100</f>
        <v>69.230769230769226</v>
      </c>
      <c r="P334" s="94">
        <v>0</v>
      </c>
      <c r="Q334" s="94">
        <f t="shared" ref="Q334:Q397" si="204">N334/E334*100</f>
        <v>69.230769230769226</v>
      </c>
      <c r="R334" s="93">
        <f t="shared" si="179"/>
        <v>58400000</v>
      </c>
      <c r="S334" s="95"/>
    </row>
    <row r="335" spans="1:19" s="11" customFormat="1" x14ac:dyDescent="0.2">
      <c r="A335" s="120" t="s">
        <v>183</v>
      </c>
      <c r="B335" s="120" t="s">
        <v>184</v>
      </c>
      <c r="C335" s="21">
        <v>7008000</v>
      </c>
      <c r="D335" s="15">
        <v>0</v>
      </c>
      <c r="E335" s="15">
        <f>C335+D335</f>
        <v>7008000</v>
      </c>
      <c r="F335" s="38">
        <v>4672000</v>
      </c>
      <c r="G335" s="93">
        <v>0</v>
      </c>
      <c r="H335" s="93">
        <f>F335+G335</f>
        <v>4672000</v>
      </c>
      <c r="I335" s="93">
        <v>0</v>
      </c>
      <c r="J335" s="93">
        <v>0</v>
      </c>
      <c r="K335" s="93">
        <f>I335+J335</f>
        <v>0</v>
      </c>
      <c r="L335" s="93">
        <f t="shared" si="202"/>
        <v>4672000</v>
      </c>
      <c r="M335" s="93">
        <f t="shared" si="202"/>
        <v>0</v>
      </c>
      <c r="N335" s="93">
        <f>L335+M335</f>
        <v>4672000</v>
      </c>
      <c r="O335" s="94">
        <f t="shared" si="203"/>
        <v>66.666666666666657</v>
      </c>
      <c r="P335" s="94">
        <v>0</v>
      </c>
      <c r="Q335" s="94">
        <f t="shared" si="204"/>
        <v>66.666666666666657</v>
      </c>
      <c r="R335" s="93">
        <f t="shared" si="179"/>
        <v>2336000</v>
      </c>
      <c r="S335" s="95"/>
    </row>
    <row r="336" spans="1:19" s="11" customFormat="1" x14ac:dyDescent="0.2">
      <c r="A336" s="120" t="s">
        <v>185</v>
      </c>
      <c r="B336" s="120" t="s">
        <v>186</v>
      </c>
      <c r="C336" s="21">
        <v>10932480</v>
      </c>
      <c r="D336" s="15">
        <v>0</v>
      </c>
      <c r="E336" s="15">
        <f>C336+D336</f>
        <v>10932480</v>
      </c>
      <c r="F336" s="38">
        <v>7288320</v>
      </c>
      <c r="G336" s="93">
        <v>0</v>
      </c>
      <c r="H336" s="93">
        <f>F336+G336</f>
        <v>7288320</v>
      </c>
      <c r="I336" s="93">
        <v>0</v>
      </c>
      <c r="J336" s="93">
        <v>0</v>
      </c>
      <c r="K336" s="93">
        <f>I336+J336</f>
        <v>0</v>
      </c>
      <c r="L336" s="93">
        <f t="shared" si="202"/>
        <v>7288320</v>
      </c>
      <c r="M336" s="93">
        <f t="shared" si="202"/>
        <v>0</v>
      </c>
      <c r="N336" s="93">
        <f>L336+M336</f>
        <v>7288320</v>
      </c>
      <c r="O336" s="94">
        <f t="shared" si="203"/>
        <v>66.666666666666657</v>
      </c>
      <c r="P336" s="94">
        <v>0</v>
      </c>
      <c r="Q336" s="94">
        <f t="shared" si="204"/>
        <v>66.666666666666657</v>
      </c>
      <c r="R336" s="93">
        <f t="shared" si="179"/>
        <v>3644160</v>
      </c>
      <c r="S336" s="95"/>
    </row>
    <row r="337" spans="1:19" s="23" customFormat="1" ht="21.75" customHeight="1" x14ac:dyDescent="0.2">
      <c r="A337" s="83" t="s">
        <v>187</v>
      </c>
      <c r="B337" s="114" t="s">
        <v>188</v>
      </c>
      <c r="C337" s="127">
        <f>C338+C341+C343</f>
        <v>263316000</v>
      </c>
      <c r="D337" s="127">
        <f>D338+D341+D343</f>
        <v>0</v>
      </c>
      <c r="E337" s="127">
        <f>E338+E341+E343</f>
        <v>263316000</v>
      </c>
      <c r="F337" s="127">
        <f t="shared" ref="F337:N337" si="205">F338+F341+F343</f>
        <v>198671039</v>
      </c>
      <c r="G337" s="127">
        <f t="shared" si="205"/>
        <v>0</v>
      </c>
      <c r="H337" s="127">
        <f t="shared" si="205"/>
        <v>198671039</v>
      </c>
      <c r="I337" s="127">
        <f t="shared" si="205"/>
        <v>19175250</v>
      </c>
      <c r="J337" s="127">
        <f t="shared" si="205"/>
        <v>0</v>
      </c>
      <c r="K337" s="127">
        <f t="shared" si="205"/>
        <v>19175250</v>
      </c>
      <c r="L337" s="127">
        <f t="shared" si="205"/>
        <v>217846289</v>
      </c>
      <c r="M337" s="127">
        <f t="shared" si="205"/>
        <v>0</v>
      </c>
      <c r="N337" s="127">
        <f t="shared" si="205"/>
        <v>217846289</v>
      </c>
      <c r="O337" s="128">
        <f t="shared" si="203"/>
        <v>82.731884503790127</v>
      </c>
      <c r="P337" s="128">
        <v>0</v>
      </c>
      <c r="Q337" s="128">
        <f t="shared" si="204"/>
        <v>82.731884503790127</v>
      </c>
      <c r="R337" s="127">
        <f t="shared" si="179"/>
        <v>45469711</v>
      </c>
      <c r="S337" s="122"/>
    </row>
    <row r="338" spans="1:19" s="22" customFormat="1" ht="33" x14ac:dyDescent="0.2">
      <c r="A338" s="118" t="s">
        <v>189</v>
      </c>
      <c r="B338" s="118" t="s">
        <v>190</v>
      </c>
      <c r="C338" s="111">
        <f>SUM(C339:C340)</f>
        <v>24406000</v>
      </c>
      <c r="D338" s="111">
        <f>SUM(D339:D340)</f>
        <v>0</v>
      </c>
      <c r="E338" s="111">
        <f>SUM(E339:E340)</f>
        <v>24406000</v>
      </c>
      <c r="F338" s="111">
        <f t="shared" ref="F338:N338" si="206">SUM(F339:F340)</f>
        <v>22790790</v>
      </c>
      <c r="G338" s="111">
        <f t="shared" si="206"/>
        <v>0</v>
      </c>
      <c r="H338" s="111">
        <f t="shared" si="206"/>
        <v>22790790</v>
      </c>
      <c r="I338" s="111">
        <f t="shared" si="206"/>
        <v>0</v>
      </c>
      <c r="J338" s="111">
        <f t="shared" si="206"/>
        <v>0</v>
      </c>
      <c r="K338" s="111">
        <f t="shared" si="206"/>
        <v>0</v>
      </c>
      <c r="L338" s="111">
        <f t="shared" si="206"/>
        <v>22790790</v>
      </c>
      <c r="M338" s="111">
        <f t="shared" si="206"/>
        <v>0</v>
      </c>
      <c r="N338" s="111">
        <f t="shared" si="206"/>
        <v>22790790</v>
      </c>
      <c r="O338" s="112">
        <f t="shared" si="203"/>
        <v>93.38191428337295</v>
      </c>
      <c r="P338" s="112">
        <v>0</v>
      </c>
      <c r="Q338" s="112">
        <f t="shared" si="204"/>
        <v>93.38191428337295</v>
      </c>
      <c r="R338" s="111">
        <f t="shared" si="179"/>
        <v>1615210</v>
      </c>
      <c r="S338" s="121"/>
    </row>
    <row r="339" spans="1:19" s="11" customFormat="1" x14ac:dyDescent="0.2">
      <c r="A339" s="120" t="s">
        <v>193</v>
      </c>
      <c r="B339" s="120" t="s">
        <v>194</v>
      </c>
      <c r="C339" s="21">
        <v>4000000</v>
      </c>
      <c r="D339" s="15">
        <v>0</v>
      </c>
      <c r="E339" s="15">
        <f>C339+D339</f>
        <v>4000000</v>
      </c>
      <c r="F339" s="38">
        <v>2483340</v>
      </c>
      <c r="G339" s="93">
        <v>0</v>
      </c>
      <c r="H339" s="93">
        <f>F339+G339</f>
        <v>2483340</v>
      </c>
      <c r="I339" s="93">
        <v>0</v>
      </c>
      <c r="J339" s="93">
        <v>0</v>
      </c>
      <c r="K339" s="93">
        <f>I339+J339</f>
        <v>0</v>
      </c>
      <c r="L339" s="93">
        <f>F339+I339</f>
        <v>2483340</v>
      </c>
      <c r="M339" s="93">
        <f>G339+J339</f>
        <v>0</v>
      </c>
      <c r="N339" s="93">
        <f>L339+M339</f>
        <v>2483340</v>
      </c>
      <c r="O339" s="94">
        <f t="shared" si="203"/>
        <v>62.083500000000001</v>
      </c>
      <c r="P339" s="94">
        <v>0</v>
      </c>
      <c r="Q339" s="94">
        <f t="shared" si="204"/>
        <v>62.083500000000001</v>
      </c>
      <c r="R339" s="93">
        <f t="shared" si="179"/>
        <v>1516660</v>
      </c>
      <c r="S339" s="95"/>
    </row>
    <row r="340" spans="1:19" s="11" customFormat="1" ht="33" x14ac:dyDescent="0.2">
      <c r="A340" s="120" t="s">
        <v>195</v>
      </c>
      <c r="B340" s="120" t="s">
        <v>196</v>
      </c>
      <c r="C340" s="21">
        <v>20406000</v>
      </c>
      <c r="D340" s="15">
        <v>0</v>
      </c>
      <c r="E340" s="15">
        <f>C340+D340</f>
        <v>20406000</v>
      </c>
      <c r="F340" s="38">
        <v>20307450</v>
      </c>
      <c r="G340" s="93">
        <v>0</v>
      </c>
      <c r="H340" s="93">
        <f>F340+G340</f>
        <v>20307450</v>
      </c>
      <c r="I340" s="93">
        <v>0</v>
      </c>
      <c r="J340" s="93">
        <v>0</v>
      </c>
      <c r="K340" s="93">
        <f>I340+J340</f>
        <v>0</v>
      </c>
      <c r="L340" s="93">
        <f>F340+I340</f>
        <v>20307450</v>
      </c>
      <c r="M340" s="93">
        <f>G340+J340</f>
        <v>0</v>
      </c>
      <c r="N340" s="93">
        <f>L340+M340</f>
        <v>20307450</v>
      </c>
      <c r="O340" s="94">
        <f t="shared" si="203"/>
        <v>99.517053807703618</v>
      </c>
      <c r="P340" s="94">
        <v>0</v>
      </c>
      <c r="Q340" s="94">
        <f t="shared" si="204"/>
        <v>99.517053807703618</v>
      </c>
      <c r="R340" s="93">
        <f t="shared" si="179"/>
        <v>98550</v>
      </c>
      <c r="S340" s="95"/>
    </row>
    <row r="341" spans="1:19" s="22" customFormat="1" x14ac:dyDescent="0.2">
      <c r="A341" s="118" t="s">
        <v>197</v>
      </c>
      <c r="B341" s="118" t="s">
        <v>198</v>
      </c>
      <c r="C341" s="125">
        <f>C342</f>
        <v>199000000</v>
      </c>
      <c r="D341" s="125">
        <f>D342</f>
        <v>0</v>
      </c>
      <c r="E341" s="125">
        <f>E342</f>
        <v>199000000</v>
      </c>
      <c r="F341" s="125">
        <f t="shared" ref="F341:N341" si="207">F342</f>
        <v>146533875</v>
      </c>
      <c r="G341" s="125">
        <f t="shared" si="207"/>
        <v>0</v>
      </c>
      <c r="H341" s="125">
        <f t="shared" si="207"/>
        <v>146533875</v>
      </c>
      <c r="I341" s="125">
        <f t="shared" si="207"/>
        <v>19175250</v>
      </c>
      <c r="J341" s="125">
        <f t="shared" si="207"/>
        <v>0</v>
      </c>
      <c r="K341" s="125">
        <f t="shared" si="207"/>
        <v>19175250</v>
      </c>
      <c r="L341" s="125">
        <f t="shared" si="207"/>
        <v>165709125</v>
      </c>
      <c r="M341" s="125">
        <f t="shared" si="207"/>
        <v>0</v>
      </c>
      <c r="N341" s="125">
        <f t="shared" si="207"/>
        <v>165709125</v>
      </c>
      <c r="O341" s="126">
        <f t="shared" si="203"/>
        <v>83.270917085427129</v>
      </c>
      <c r="P341" s="126">
        <v>0</v>
      </c>
      <c r="Q341" s="126">
        <f t="shared" si="204"/>
        <v>83.270917085427129</v>
      </c>
      <c r="R341" s="125">
        <f t="shared" si="179"/>
        <v>33290875</v>
      </c>
      <c r="S341" s="121"/>
    </row>
    <row r="342" spans="1:19" s="11" customFormat="1" ht="33" x14ac:dyDescent="0.2">
      <c r="A342" s="120" t="s">
        <v>201</v>
      </c>
      <c r="B342" s="120" t="s">
        <v>202</v>
      </c>
      <c r="C342" s="21">
        <v>199000000</v>
      </c>
      <c r="D342" s="15">
        <v>0</v>
      </c>
      <c r="E342" s="15">
        <f>C342+D342</f>
        <v>199000000</v>
      </c>
      <c r="F342" s="93">
        <v>146533875</v>
      </c>
      <c r="G342" s="93">
        <v>0</v>
      </c>
      <c r="H342" s="93">
        <f>F342+G342</f>
        <v>146533875</v>
      </c>
      <c r="I342" s="93">
        <v>19175250</v>
      </c>
      <c r="J342" s="93">
        <v>0</v>
      </c>
      <c r="K342" s="93">
        <f>I342+J342</f>
        <v>19175250</v>
      </c>
      <c r="L342" s="93">
        <f>F342+I342</f>
        <v>165709125</v>
      </c>
      <c r="M342" s="93">
        <f>G342+J342</f>
        <v>0</v>
      </c>
      <c r="N342" s="93">
        <f>L342+M342</f>
        <v>165709125</v>
      </c>
      <c r="O342" s="94">
        <f t="shared" si="203"/>
        <v>83.270917085427129</v>
      </c>
      <c r="P342" s="94">
        <v>0</v>
      </c>
      <c r="Q342" s="94">
        <f t="shared" si="204"/>
        <v>83.270917085427129</v>
      </c>
      <c r="R342" s="93">
        <f t="shared" si="179"/>
        <v>33290875</v>
      </c>
      <c r="S342" s="95"/>
    </row>
    <row r="343" spans="1:19" s="22" customFormat="1" x14ac:dyDescent="0.2">
      <c r="A343" s="118" t="s">
        <v>207</v>
      </c>
      <c r="B343" s="118" t="s">
        <v>208</v>
      </c>
      <c r="C343" s="125">
        <f>SUM(C344:C346)</f>
        <v>39910000</v>
      </c>
      <c r="D343" s="125">
        <f>SUM(D344:D346)</f>
        <v>0</v>
      </c>
      <c r="E343" s="125">
        <f>SUM(E344:E346)</f>
        <v>39910000</v>
      </c>
      <c r="F343" s="125">
        <f t="shared" ref="F343:N343" si="208">SUM(F344:F346)</f>
        <v>29346374</v>
      </c>
      <c r="G343" s="125">
        <f t="shared" si="208"/>
        <v>0</v>
      </c>
      <c r="H343" s="125">
        <f t="shared" si="208"/>
        <v>29346374</v>
      </c>
      <c r="I343" s="125">
        <f t="shared" si="208"/>
        <v>0</v>
      </c>
      <c r="J343" s="125">
        <f t="shared" si="208"/>
        <v>0</v>
      </c>
      <c r="K343" s="125">
        <f t="shared" si="208"/>
        <v>0</v>
      </c>
      <c r="L343" s="125">
        <f t="shared" si="208"/>
        <v>29346374</v>
      </c>
      <c r="M343" s="125">
        <f t="shared" si="208"/>
        <v>0</v>
      </c>
      <c r="N343" s="125">
        <f t="shared" si="208"/>
        <v>29346374</v>
      </c>
      <c r="O343" s="126">
        <f t="shared" si="203"/>
        <v>73.531380606364323</v>
      </c>
      <c r="P343" s="126">
        <v>0</v>
      </c>
      <c r="Q343" s="126">
        <f t="shared" si="204"/>
        <v>73.531380606364323</v>
      </c>
      <c r="R343" s="125">
        <f t="shared" si="179"/>
        <v>10563626</v>
      </c>
      <c r="S343" s="121"/>
    </row>
    <row r="344" spans="1:19" s="11" customFormat="1" ht="33" x14ac:dyDescent="0.2">
      <c r="A344" s="120" t="s">
        <v>211</v>
      </c>
      <c r="B344" s="120" t="s">
        <v>212</v>
      </c>
      <c r="C344" s="21">
        <v>12200000</v>
      </c>
      <c r="D344" s="15">
        <v>0</v>
      </c>
      <c r="E344" s="15">
        <f>C344+D344</f>
        <v>12200000</v>
      </c>
      <c r="F344" s="93">
        <v>5496300</v>
      </c>
      <c r="G344" s="93">
        <v>0</v>
      </c>
      <c r="H344" s="93">
        <f>F344+G344</f>
        <v>5496300</v>
      </c>
      <c r="I344" s="93">
        <v>0</v>
      </c>
      <c r="J344" s="93">
        <v>0</v>
      </c>
      <c r="K344" s="93">
        <f>I344+J344</f>
        <v>0</v>
      </c>
      <c r="L344" s="93">
        <f t="shared" ref="L344:M346" si="209">F344+I344</f>
        <v>5496300</v>
      </c>
      <c r="M344" s="93">
        <f t="shared" si="209"/>
        <v>0</v>
      </c>
      <c r="N344" s="93">
        <f>L344+M344</f>
        <v>5496300</v>
      </c>
      <c r="O344" s="94">
        <f t="shared" si="203"/>
        <v>45.051639344262298</v>
      </c>
      <c r="P344" s="94">
        <v>0</v>
      </c>
      <c r="Q344" s="94">
        <f t="shared" si="204"/>
        <v>45.051639344262298</v>
      </c>
      <c r="R344" s="93">
        <f t="shared" si="179"/>
        <v>6703700</v>
      </c>
      <c r="S344" s="95"/>
    </row>
    <row r="345" spans="1:19" s="11" customFormat="1" x14ac:dyDescent="0.2">
      <c r="A345" s="120" t="s">
        <v>213</v>
      </c>
      <c r="B345" s="120" t="s">
        <v>214</v>
      </c>
      <c r="C345" s="21">
        <v>14600000</v>
      </c>
      <c r="D345" s="15">
        <v>0</v>
      </c>
      <c r="E345" s="15">
        <f>C345+D345</f>
        <v>14600000</v>
      </c>
      <c r="F345" s="96">
        <v>10886000</v>
      </c>
      <c r="G345" s="93">
        <v>0</v>
      </c>
      <c r="H345" s="93">
        <f>F345+G345</f>
        <v>10886000</v>
      </c>
      <c r="I345" s="93">
        <v>0</v>
      </c>
      <c r="J345" s="93">
        <v>0</v>
      </c>
      <c r="K345" s="93">
        <f>I345+J345</f>
        <v>0</v>
      </c>
      <c r="L345" s="93">
        <f t="shared" si="209"/>
        <v>10886000</v>
      </c>
      <c r="M345" s="93">
        <f t="shared" si="209"/>
        <v>0</v>
      </c>
      <c r="N345" s="93">
        <f>L345+M345</f>
        <v>10886000</v>
      </c>
      <c r="O345" s="94">
        <f t="shared" si="203"/>
        <v>74.561643835616437</v>
      </c>
      <c r="P345" s="94">
        <v>0</v>
      </c>
      <c r="Q345" s="94">
        <f t="shared" si="204"/>
        <v>74.561643835616437</v>
      </c>
      <c r="R345" s="93">
        <f t="shared" si="179"/>
        <v>3714000</v>
      </c>
      <c r="S345" s="95"/>
    </row>
    <row r="346" spans="1:19" s="11" customFormat="1" x14ac:dyDescent="0.2">
      <c r="A346" s="120" t="s">
        <v>215</v>
      </c>
      <c r="B346" s="120" t="s">
        <v>216</v>
      </c>
      <c r="C346" s="21">
        <v>13110000</v>
      </c>
      <c r="D346" s="15">
        <v>0</v>
      </c>
      <c r="E346" s="15">
        <f>C346+D346</f>
        <v>13110000</v>
      </c>
      <c r="F346" s="96">
        <v>12964074</v>
      </c>
      <c r="G346" s="93">
        <v>0</v>
      </c>
      <c r="H346" s="93">
        <f>F346+G346</f>
        <v>12964074</v>
      </c>
      <c r="I346" s="93">
        <v>0</v>
      </c>
      <c r="J346" s="93">
        <v>0</v>
      </c>
      <c r="K346" s="93">
        <f>I346+J346</f>
        <v>0</v>
      </c>
      <c r="L346" s="93">
        <f t="shared" si="209"/>
        <v>12964074</v>
      </c>
      <c r="M346" s="93">
        <f t="shared" si="209"/>
        <v>0</v>
      </c>
      <c r="N346" s="93">
        <f>L346+M346</f>
        <v>12964074</v>
      </c>
      <c r="O346" s="94">
        <f t="shared" si="203"/>
        <v>98.886910755148733</v>
      </c>
      <c r="P346" s="94">
        <v>0</v>
      </c>
      <c r="Q346" s="94">
        <f t="shared" si="204"/>
        <v>98.886910755148733</v>
      </c>
      <c r="R346" s="93">
        <f t="shared" si="179"/>
        <v>145926</v>
      </c>
      <c r="S346" s="95"/>
    </row>
    <row r="347" spans="1:19" s="25" customFormat="1" ht="18" x14ac:dyDescent="0.2">
      <c r="A347" s="78" t="s">
        <v>231</v>
      </c>
      <c r="B347" s="142" t="s">
        <v>232</v>
      </c>
      <c r="C347" s="148">
        <f>C348</f>
        <v>790869000</v>
      </c>
      <c r="D347" s="148">
        <f>D348</f>
        <v>0</v>
      </c>
      <c r="E347" s="148">
        <f>E348</f>
        <v>790869000</v>
      </c>
      <c r="F347" s="148">
        <f t="shared" ref="F347:N347" si="210">F348</f>
        <v>606266244</v>
      </c>
      <c r="G347" s="148">
        <f t="shared" si="210"/>
        <v>0</v>
      </c>
      <c r="H347" s="148">
        <f t="shared" si="210"/>
        <v>606266244</v>
      </c>
      <c r="I347" s="148">
        <f t="shared" si="210"/>
        <v>0</v>
      </c>
      <c r="J347" s="148">
        <f t="shared" si="210"/>
        <v>0</v>
      </c>
      <c r="K347" s="148">
        <f t="shared" si="210"/>
        <v>0</v>
      </c>
      <c r="L347" s="148">
        <f t="shared" si="210"/>
        <v>606266244</v>
      </c>
      <c r="M347" s="148">
        <f t="shared" si="210"/>
        <v>0</v>
      </c>
      <c r="N347" s="148">
        <f t="shared" si="210"/>
        <v>606266244</v>
      </c>
      <c r="O347" s="149">
        <f t="shared" si="203"/>
        <v>76.658238469329305</v>
      </c>
      <c r="P347" s="149">
        <v>0</v>
      </c>
      <c r="Q347" s="149">
        <f t="shared" si="204"/>
        <v>76.658238469329305</v>
      </c>
      <c r="R347" s="148">
        <f t="shared" si="179"/>
        <v>184602756</v>
      </c>
      <c r="S347" s="134"/>
    </row>
    <row r="348" spans="1:19" s="26" customFormat="1" ht="22.5" customHeight="1" x14ac:dyDescent="0.2">
      <c r="A348" s="83" t="s">
        <v>351</v>
      </c>
      <c r="B348" s="84" t="s">
        <v>352</v>
      </c>
      <c r="C348" s="150">
        <f t="shared" ref="C348:N348" si="211">C349+C362</f>
        <v>790869000</v>
      </c>
      <c r="D348" s="150">
        <f t="shared" si="211"/>
        <v>0</v>
      </c>
      <c r="E348" s="150">
        <f t="shared" si="211"/>
        <v>790869000</v>
      </c>
      <c r="F348" s="150">
        <f t="shared" si="211"/>
        <v>606266244</v>
      </c>
      <c r="G348" s="150">
        <f t="shared" si="211"/>
        <v>0</v>
      </c>
      <c r="H348" s="150">
        <f t="shared" si="211"/>
        <v>606266244</v>
      </c>
      <c r="I348" s="150">
        <f t="shared" si="211"/>
        <v>0</v>
      </c>
      <c r="J348" s="150">
        <f t="shared" si="211"/>
        <v>0</v>
      </c>
      <c r="K348" s="150">
        <f t="shared" si="211"/>
        <v>0</v>
      </c>
      <c r="L348" s="150">
        <f t="shared" si="211"/>
        <v>606266244</v>
      </c>
      <c r="M348" s="150">
        <f t="shared" si="211"/>
        <v>0</v>
      </c>
      <c r="N348" s="150">
        <f t="shared" si="211"/>
        <v>606266244</v>
      </c>
      <c r="O348" s="151">
        <f t="shared" si="203"/>
        <v>76.658238469329305</v>
      </c>
      <c r="P348" s="151">
        <v>0</v>
      </c>
      <c r="Q348" s="151">
        <f t="shared" si="204"/>
        <v>76.658238469329305</v>
      </c>
      <c r="R348" s="150">
        <f t="shared" si="179"/>
        <v>184602756</v>
      </c>
      <c r="S348" s="138"/>
    </row>
    <row r="349" spans="1:19" s="16" customFormat="1" x14ac:dyDescent="0.2">
      <c r="A349" s="110" t="s">
        <v>353</v>
      </c>
      <c r="B349" s="110" t="s">
        <v>354</v>
      </c>
      <c r="C349" s="140">
        <f>SUM(C350:C361)</f>
        <v>400835000</v>
      </c>
      <c r="D349" s="140">
        <f>SUM(D350:D361)</f>
        <v>0</v>
      </c>
      <c r="E349" s="140">
        <f>SUM(E350:E361)</f>
        <v>400835000</v>
      </c>
      <c r="F349" s="140">
        <f t="shared" ref="F349:N349" si="212">SUM(F350:F361)</f>
        <v>348548262</v>
      </c>
      <c r="G349" s="140">
        <f t="shared" si="212"/>
        <v>0</v>
      </c>
      <c r="H349" s="140">
        <f t="shared" si="212"/>
        <v>348548262</v>
      </c>
      <c r="I349" s="140">
        <f t="shared" si="212"/>
        <v>0</v>
      </c>
      <c r="J349" s="140">
        <f t="shared" si="212"/>
        <v>0</v>
      </c>
      <c r="K349" s="140">
        <f t="shared" si="212"/>
        <v>0</v>
      </c>
      <c r="L349" s="140">
        <f t="shared" si="212"/>
        <v>348548262</v>
      </c>
      <c r="M349" s="140">
        <f t="shared" si="212"/>
        <v>0</v>
      </c>
      <c r="N349" s="140">
        <f t="shared" si="212"/>
        <v>348548262</v>
      </c>
      <c r="O349" s="141">
        <f t="shared" si="203"/>
        <v>86.955545798146375</v>
      </c>
      <c r="P349" s="141">
        <v>0</v>
      </c>
      <c r="Q349" s="141">
        <f t="shared" si="204"/>
        <v>86.955545798146375</v>
      </c>
      <c r="R349" s="140">
        <f t="shared" si="179"/>
        <v>52286738</v>
      </c>
      <c r="S349" s="113"/>
    </row>
    <row r="350" spans="1:19" s="11" customFormat="1" x14ac:dyDescent="0.2">
      <c r="A350" s="29" t="s">
        <v>317</v>
      </c>
      <c r="B350" s="30" t="s">
        <v>318</v>
      </c>
      <c r="C350" s="21">
        <v>309000</v>
      </c>
      <c r="D350" s="15">
        <v>0</v>
      </c>
      <c r="E350" s="15">
        <f t="shared" ref="E350:E361" si="213">C350+D350</f>
        <v>309000</v>
      </c>
      <c r="F350" s="96">
        <v>200000</v>
      </c>
      <c r="G350" s="93">
        <v>0</v>
      </c>
      <c r="H350" s="93">
        <f t="shared" ref="H350:H361" si="214">F350+G350</f>
        <v>200000</v>
      </c>
      <c r="I350" s="93">
        <v>0</v>
      </c>
      <c r="J350" s="93">
        <v>0</v>
      </c>
      <c r="K350" s="93">
        <f t="shared" ref="K350:K361" si="215">I350+J350</f>
        <v>0</v>
      </c>
      <c r="L350" s="93">
        <f t="shared" ref="L350:M361" si="216">F350+I350</f>
        <v>200000</v>
      </c>
      <c r="M350" s="93">
        <f t="shared" si="216"/>
        <v>0</v>
      </c>
      <c r="N350" s="93">
        <f t="shared" ref="N350:N361" si="217">L350+M350</f>
        <v>200000</v>
      </c>
      <c r="O350" s="94">
        <f t="shared" si="203"/>
        <v>64.724919093851128</v>
      </c>
      <c r="P350" s="94">
        <v>0</v>
      </c>
      <c r="Q350" s="94">
        <f t="shared" si="204"/>
        <v>64.724919093851128</v>
      </c>
      <c r="R350" s="93">
        <f t="shared" si="179"/>
        <v>109000</v>
      </c>
      <c r="S350" s="95"/>
    </row>
    <row r="351" spans="1:19" s="11" customFormat="1" x14ac:dyDescent="0.2">
      <c r="A351" s="29" t="s">
        <v>355</v>
      </c>
      <c r="B351" s="30" t="s">
        <v>356</v>
      </c>
      <c r="C351" s="21">
        <v>22221000</v>
      </c>
      <c r="D351" s="15">
        <v>0</v>
      </c>
      <c r="E351" s="15">
        <f t="shared" si="213"/>
        <v>22221000</v>
      </c>
      <c r="F351" s="96">
        <v>22220424</v>
      </c>
      <c r="G351" s="93">
        <v>0</v>
      </c>
      <c r="H351" s="93">
        <f t="shared" si="214"/>
        <v>22220424</v>
      </c>
      <c r="I351" s="93">
        <v>0</v>
      </c>
      <c r="J351" s="93">
        <v>0</v>
      </c>
      <c r="K351" s="93">
        <f t="shared" si="215"/>
        <v>0</v>
      </c>
      <c r="L351" s="93">
        <f t="shared" si="216"/>
        <v>22220424</v>
      </c>
      <c r="M351" s="93">
        <f t="shared" si="216"/>
        <v>0</v>
      </c>
      <c r="N351" s="93">
        <f t="shared" si="217"/>
        <v>22220424</v>
      </c>
      <c r="O351" s="94">
        <f t="shared" si="203"/>
        <v>99.997407857432165</v>
      </c>
      <c r="P351" s="94">
        <v>0</v>
      </c>
      <c r="Q351" s="94">
        <f t="shared" si="204"/>
        <v>99.997407857432165</v>
      </c>
      <c r="R351" s="93">
        <f t="shared" si="179"/>
        <v>576</v>
      </c>
      <c r="S351" s="95"/>
    </row>
    <row r="352" spans="1:19" s="11" customFormat="1" x14ac:dyDescent="0.2">
      <c r="A352" s="29" t="s">
        <v>113</v>
      </c>
      <c r="B352" s="30" t="s">
        <v>91</v>
      </c>
      <c r="C352" s="21">
        <v>24900000</v>
      </c>
      <c r="D352" s="15">
        <v>0</v>
      </c>
      <c r="E352" s="15">
        <f t="shared" si="213"/>
        <v>24900000</v>
      </c>
      <c r="F352" s="96">
        <v>24810000</v>
      </c>
      <c r="G352" s="93">
        <v>0</v>
      </c>
      <c r="H352" s="93">
        <f t="shared" si="214"/>
        <v>24810000</v>
      </c>
      <c r="I352" s="93">
        <v>0</v>
      </c>
      <c r="J352" s="93">
        <v>0</v>
      </c>
      <c r="K352" s="93">
        <f t="shared" si="215"/>
        <v>0</v>
      </c>
      <c r="L352" s="93">
        <f t="shared" si="216"/>
        <v>24810000</v>
      </c>
      <c r="M352" s="93">
        <f t="shared" si="216"/>
        <v>0</v>
      </c>
      <c r="N352" s="93">
        <f t="shared" si="217"/>
        <v>24810000</v>
      </c>
      <c r="O352" s="94">
        <f t="shared" si="203"/>
        <v>99.638554216867476</v>
      </c>
      <c r="P352" s="94">
        <v>0</v>
      </c>
      <c r="Q352" s="94">
        <f t="shared" si="204"/>
        <v>99.638554216867476</v>
      </c>
      <c r="R352" s="93">
        <f t="shared" si="179"/>
        <v>90000</v>
      </c>
      <c r="S352" s="95"/>
    </row>
    <row r="353" spans="1:19" s="11" customFormat="1" x14ac:dyDescent="0.2">
      <c r="A353" s="29" t="s">
        <v>114</v>
      </c>
      <c r="B353" s="30" t="s">
        <v>93</v>
      </c>
      <c r="C353" s="21">
        <v>26805000</v>
      </c>
      <c r="D353" s="15">
        <v>0</v>
      </c>
      <c r="E353" s="15">
        <f t="shared" si="213"/>
        <v>26805000</v>
      </c>
      <c r="F353" s="96">
        <v>22033510</v>
      </c>
      <c r="G353" s="93">
        <v>0</v>
      </c>
      <c r="H353" s="93">
        <f t="shared" si="214"/>
        <v>22033510</v>
      </c>
      <c r="I353" s="93">
        <v>0</v>
      </c>
      <c r="J353" s="93">
        <v>0</v>
      </c>
      <c r="K353" s="93">
        <f t="shared" si="215"/>
        <v>0</v>
      </c>
      <c r="L353" s="93">
        <f t="shared" si="216"/>
        <v>22033510</v>
      </c>
      <c r="M353" s="93">
        <f t="shared" si="216"/>
        <v>0</v>
      </c>
      <c r="N353" s="93">
        <f t="shared" si="217"/>
        <v>22033510</v>
      </c>
      <c r="O353" s="94">
        <f t="shared" si="203"/>
        <v>82.199253870546542</v>
      </c>
      <c r="P353" s="94">
        <v>0</v>
      </c>
      <c r="Q353" s="94">
        <f t="shared" si="204"/>
        <v>82.199253870546542</v>
      </c>
      <c r="R353" s="93">
        <f t="shared" si="179"/>
        <v>4771490</v>
      </c>
      <c r="S353" s="95"/>
    </row>
    <row r="354" spans="1:19" s="11" customFormat="1" x14ac:dyDescent="0.2">
      <c r="A354" s="29" t="s">
        <v>321</v>
      </c>
      <c r="B354" s="30" t="s">
        <v>97</v>
      </c>
      <c r="C354" s="21">
        <v>1128000</v>
      </c>
      <c r="D354" s="15">
        <v>0</v>
      </c>
      <c r="E354" s="15">
        <f t="shared" si="213"/>
        <v>1128000</v>
      </c>
      <c r="F354" s="96">
        <v>1128000</v>
      </c>
      <c r="G354" s="93">
        <v>0</v>
      </c>
      <c r="H354" s="93">
        <f t="shared" si="214"/>
        <v>1128000</v>
      </c>
      <c r="I354" s="93">
        <v>0</v>
      </c>
      <c r="J354" s="93">
        <v>0</v>
      </c>
      <c r="K354" s="93">
        <f t="shared" si="215"/>
        <v>0</v>
      </c>
      <c r="L354" s="93">
        <f t="shared" si="216"/>
        <v>1128000</v>
      </c>
      <c r="M354" s="93">
        <f t="shared" si="216"/>
        <v>0</v>
      </c>
      <c r="N354" s="93">
        <f t="shared" si="217"/>
        <v>1128000</v>
      </c>
      <c r="O354" s="94">
        <f t="shared" si="203"/>
        <v>100</v>
      </c>
      <c r="P354" s="94">
        <v>0</v>
      </c>
      <c r="Q354" s="94">
        <f t="shared" si="204"/>
        <v>100</v>
      </c>
      <c r="R354" s="93">
        <f t="shared" ref="R354:R417" si="218">E354-N354</f>
        <v>0</v>
      </c>
      <c r="S354" s="95"/>
    </row>
    <row r="355" spans="1:19" s="11" customFormat="1" ht="18" customHeight="1" x14ac:dyDescent="0.2">
      <c r="A355" s="29" t="s">
        <v>227</v>
      </c>
      <c r="B355" s="30" t="s">
        <v>101</v>
      </c>
      <c r="C355" s="21">
        <v>1240000</v>
      </c>
      <c r="D355" s="15">
        <v>0</v>
      </c>
      <c r="E355" s="15">
        <f t="shared" si="213"/>
        <v>1240000</v>
      </c>
      <c r="F355" s="96">
        <v>1240000</v>
      </c>
      <c r="G355" s="93">
        <v>0</v>
      </c>
      <c r="H355" s="93">
        <f t="shared" si="214"/>
        <v>1240000</v>
      </c>
      <c r="I355" s="93">
        <v>0</v>
      </c>
      <c r="J355" s="93">
        <v>0</v>
      </c>
      <c r="K355" s="93">
        <f t="shared" si="215"/>
        <v>0</v>
      </c>
      <c r="L355" s="93">
        <f t="shared" si="216"/>
        <v>1240000</v>
      </c>
      <c r="M355" s="93">
        <f t="shared" si="216"/>
        <v>0</v>
      </c>
      <c r="N355" s="93">
        <f t="shared" si="217"/>
        <v>1240000</v>
      </c>
      <c r="O355" s="94">
        <f t="shared" si="203"/>
        <v>100</v>
      </c>
      <c r="P355" s="94">
        <v>0</v>
      </c>
      <c r="Q355" s="94">
        <f t="shared" si="204"/>
        <v>100</v>
      </c>
      <c r="R355" s="93">
        <f t="shared" si="218"/>
        <v>0</v>
      </c>
      <c r="S355" s="95"/>
    </row>
    <row r="356" spans="1:19" s="11" customFormat="1" x14ac:dyDescent="0.2">
      <c r="A356" s="29" t="s">
        <v>109</v>
      </c>
      <c r="B356" s="30" t="s">
        <v>110</v>
      </c>
      <c r="C356" s="21">
        <v>13650000</v>
      </c>
      <c r="D356" s="15">
        <v>0</v>
      </c>
      <c r="E356" s="15">
        <f t="shared" si="213"/>
        <v>13650000</v>
      </c>
      <c r="F356" s="96">
        <v>13650000</v>
      </c>
      <c r="G356" s="93">
        <v>0</v>
      </c>
      <c r="H356" s="93">
        <f t="shared" si="214"/>
        <v>13650000</v>
      </c>
      <c r="I356" s="93">
        <v>0</v>
      </c>
      <c r="J356" s="93">
        <v>0</v>
      </c>
      <c r="K356" s="93">
        <f t="shared" si="215"/>
        <v>0</v>
      </c>
      <c r="L356" s="93">
        <f t="shared" si="216"/>
        <v>13650000</v>
      </c>
      <c r="M356" s="93">
        <f t="shared" si="216"/>
        <v>0</v>
      </c>
      <c r="N356" s="93">
        <f t="shared" si="217"/>
        <v>13650000</v>
      </c>
      <c r="O356" s="94">
        <f t="shared" si="203"/>
        <v>100</v>
      </c>
      <c r="P356" s="94">
        <v>0</v>
      </c>
      <c r="Q356" s="94">
        <f t="shared" si="204"/>
        <v>100</v>
      </c>
      <c r="R356" s="93">
        <f t="shared" si="218"/>
        <v>0</v>
      </c>
      <c r="S356" s="95"/>
    </row>
    <row r="357" spans="1:19" s="11" customFormat="1" x14ac:dyDescent="0.2">
      <c r="A357" s="29" t="s">
        <v>121</v>
      </c>
      <c r="B357" s="30" t="s">
        <v>122</v>
      </c>
      <c r="C357" s="21">
        <v>35500000</v>
      </c>
      <c r="D357" s="15">
        <v>0</v>
      </c>
      <c r="E357" s="15">
        <f t="shared" si="213"/>
        <v>35500000</v>
      </c>
      <c r="F357" s="96">
        <v>35500000</v>
      </c>
      <c r="G357" s="93">
        <v>0</v>
      </c>
      <c r="H357" s="93">
        <f t="shared" si="214"/>
        <v>35500000</v>
      </c>
      <c r="I357" s="93">
        <v>0</v>
      </c>
      <c r="J357" s="93">
        <v>0</v>
      </c>
      <c r="K357" s="93">
        <f t="shared" si="215"/>
        <v>0</v>
      </c>
      <c r="L357" s="93">
        <f t="shared" si="216"/>
        <v>35500000</v>
      </c>
      <c r="M357" s="93">
        <f t="shared" si="216"/>
        <v>0</v>
      </c>
      <c r="N357" s="93">
        <f t="shared" si="217"/>
        <v>35500000</v>
      </c>
      <c r="O357" s="94">
        <f t="shared" si="203"/>
        <v>100</v>
      </c>
      <c r="P357" s="94">
        <v>0</v>
      </c>
      <c r="Q357" s="94">
        <f t="shared" si="204"/>
        <v>100</v>
      </c>
      <c r="R357" s="93">
        <f t="shared" si="218"/>
        <v>0</v>
      </c>
      <c r="S357" s="95"/>
    </row>
    <row r="358" spans="1:19" s="11" customFormat="1" x14ac:dyDescent="0.2">
      <c r="A358" s="29" t="s">
        <v>228</v>
      </c>
      <c r="B358" s="30" t="s">
        <v>229</v>
      </c>
      <c r="C358" s="21">
        <v>12500000</v>
      </c>
      <c r="D358" s="15">
        <v>0</v>
      </c>
      <c r="E358" s="15">
        <f t="shared" si="213"/>
        <v>12500000</v>
      </c>
      <c r="F358" s="93">
        <v>12498600</v>
      </c>
      <c r="G358" s="93">
        <v>0</v>
      </c>
      <c r="H358" s="93">
        <f t="shared" si="214"/>
        <v>12498600</v>
      </c>
      <c r="I358" s="93">
        <v>0</v>
      </c>
      <c r="J358" s="93">
        <v>0</v>
      </c>
      <c r="K358" s="93">
        <f t="shared" si="215"/>
        <v>0</v>
      </c>
      <c r="L358" s="93">
        <f t="shared" si="216"/>
        <v>12498600</v>
      </c>
      <c r="M358" s="93">
        <f t="shared" si="216"/>
        <v>0</v>
      </c>
      <c r="N358" s="93">
        <f t="shared" si="217"/>
        <v>12498600</v>
      </c>
      <c r="O358" s="94">
        <f t="shared" si="203"/>
        <v>99.988799999999998</v>
      </c>
      <c r="P358" s="94">
        <v>0</v>
      </c>
      <c r="Q358" s="94">
        <f t="shared" si="204"/>
        <v>99.988799999999998</v>
      </c>
      <c r="R358" s="93">
        <f t="shared" si="218"/>
        <v>1400</v>
      </c>
      <c r="S358" s="95"/>
    </row>
    <row r="359" spans="1:19" s="11" customFormat="1" x14ac:dyDescent="0.2">
      <c r="A359" s="29" t="s">
        <v>78</v>
      </c>
      <c r="B359" s="30" t="s">
        <v>79</v>
      </c>
      <c r="C359" s="21">
        <v>235200000</v>
      </c>
      <c r="D359" s="15">
        <v>0</v>
      </c>
      <c r="E359" s="15">
        <f t="shared" si="213"/>
        <v>235200000</v>
      </c>
      <c r="F359" s="38">
        <v>187896028</v>
      </c>
      <c r="G359" s="93">
        <v>0</v>
      </c>
      <c r="H359" s="93">
        <f t="shared" si="214"/>
        <v>187896028</v>
      </c>
      <c r="I359" s="93">
        <v>0</v>
      </c>
      <c r="J359" s="93">
        <v>0</v>
      </c>
      <c r="K359" s="93">
        <f t="shared" si="215"/>
        <v>0</v>
      </c>
      <c r="L359" s="93">
        <f t="shared" si="216"/>
        <v>187896028</v>
      </c>
      <c r="M359" s="93">
        <f t="shared" si="216"/>
        <v>0</v>
      </c>
      <c r="N359" s="93">
        <f t="shared" si="217"/>
        <v>187896028</v>
      </c>
      <c r="O359" s="94">
        <f t="shared" si="203"/>
        <v>79.887767006802719</v>
      </c>
      <c r="P359" s="94">
        <v>0</v>
      </c>
      <c r="Q359" s="94">
        <f t="shared" si="204"/>
        <v>79.887767006802719</v>
      </c>
      <c r="R359" s="93">
        <f t="shared" si="218"/>
        <v>47303972</v>
      </c>
      <c r="S359" s="95"/>
    </row>
    <row r="360" spans="1:19" s="11" customFormat="1" x14ac:dyDescent="0.2">
      <c r="A360" s="29" t="s">
        <v>253</v>
      </c>
      <c r="B360" s="30" t="s">
        <v>254</v>
      </c>
      <c r="C360" s="21">
        <v>15750000</v>
      </c>
      <c r="D360" s="15">
        <v>0</v>
      </c>
      <c r="E360" s="15">
        <f t="shared" si="213"/>
        <v>15750000</v>
      </c>
      <c r="F360" s="96">
        <v>15750000</v>
      </c>
      <c r="G360" s="93">
        <v>0</v>
      </c>
      <c r="H360" s="93">
        <f t="shared" si="214"/>
        <v>15750000</v>
      </c>
      <c r="I360" s="93">
        <v>0</v>
      </c>
      <c r="J360" s="93">
        <v>0</v>
      </c>
      <c r="K360" s="93">
        <f t="shared" si="215"/>
        <v>0</v>
      </c>
      <c r="L360" s="93">
        <f t="shared" si="216"/>
        <v>15750000</v>
      </c>
      <c r="M360" s="93">
        <f t="shared" si="216"/>
        <v>0</v>
      </c>
      <c r="N360" s="93">
        <f t="shared" si="217"/>
        <v>15750000</v>
      </c>
      <c r="O360" s="94">
        <f t="shared" si="203"/>
        <v>100</v>
      </c>
      <c r="P360" s="94">
        <v>0</v>
      </c>
      <c r="Q360" s="94">
        <f t="shared" si="204"/>
        <v>100</v>
      </c>
      <c r="R360" s="93">
        <f t="shared" si="218"/>
        <v>0</v>
      </c>
      <c r="S360" s="95"/>
    </row>
    <row r="361" spans="1:19" s="11" customFormat="1" x14ac:dyDescent="0.2">
      <c r="A361" s="29" t="s">
        <v>357</v>
      </c>
      <c r="B361" s="30" t="s">
        <v>358</v>
      </c>
      <c r="C361" s="21">
        <v>11632000</v>
      </c>
      <c r="D361" s="15">
        <v>0</v>
      </c>
      <c r="E361" s="15">
        <f t="shared" si="213"/>
        <v>11632000</v>
      </c>
      <c r="F361" s="96">
        <v>11621700</v>
      </c>
      <c r="G361" s="93">
        <v>0</v>
      </c>
      <c r="H361" s="93">
        <f t="shared" si="214"/>
        <v>11621700</v>
      </c>
      <c r="I361" s="93">
        <v>0</v>
      </c>
      <c r="J361" s="93">
        <v>0</v>
      </c>
      <c r="K361" s="93">
        <f t="shared" si="215"/>
        <v>0</v>
      </c>
      <c r="L361" s="93">
        <f t="shared" si="216"/>
        <v>11621700</v>
      </c>
      <c r="M361" s="93">
        <f t="shared" si="216"/>
        <v>0</v>
      </c>
      <c r="N361" s="93">
        <f t="shared" si="217"/>
        <v>11621700</v>
      </c>
      <c r="O361" s="94">
        <f t="shared" si="203"/>
        <v>99.911451169188453</v>
      </c>
      <c r="P361" s="94">
        <v>0</v>
      </c>
      <c r="Q361" s="94">
        <f t="shared" si="204"/>
        <v>99.911451169188453</v>
      </c>
      <c r="R361" s="93">
        <f t="shared" si="218"/>
        <v>10300</v>
      </c>
      <c r="S361" s="95"/>
    </row>
    <row r="362" spans="1:19" s="16" customFormat="1" x14ac:dyDescent="0.2">
      <c r="A362" s="110" t="s">
        <v>359</v>
      </c>
      <c r="B362" s="110" t="s">
        <v>360</v>
      </c>
      <c r="C362" s="140">
        <f t="shared" ref="C362:N362" si="219">SUM(C363:C368)</f>
        <v>390034000</v>
      </c>
      <c r="D362" s="140">
        <f t="shared" si="219"/>
        <v>0</v>
      </c>
      <c r="E362" s="140">
        <f t="shared" si="219"/>
        <v>390034000</v>
      </c>
      <c r="F362" s="140">
        <f t="shared" si="219"/>
        <v>257717982</v>
      </c>
      <c r="G362" s="140">
        <f t="shared" si="219"/>
        <v>0</v>
      </c>
      <c r="H362" s="140">
        <f t="shared" si="219"/>
        <v>257717982</v>
      </c>
      <c r="I362" s="140">
        <f t="shared" si="219"/>
        <v>0</v>
      </c>
      <c r="J362" s="140">
        <f t="shared" si="219"/>
        <v>0</v>
      </c>
      <c r="K362" s="140">
        <f t="shared" si="219"/>
        <v>0</v>
      </c>
      <c r="L362" s="140">
        <f t="shared" si="219"/>
        <v>257717982</v>
      </c>
      <c r="M362" s="140">
        <f t="shared" si="219"/>
        <v>0</v>
      </c>
      <c r="N362" s="140">
        <f t="shared" si="219"/>
        <v>257717982</v>
      </c>
      <c r="O362" s="141">
        <f t="shared" si="203"/>
        <v>66.07577339411435</v>
      </c>
      <c r="P362" s="141">
        <v>0</v>
      </c>
      <c r="Q362" s="141">
        <f t="shared" si="204"/>
        <v>66.07577339411435</v>
      </c>
      <c r="R362" s="140">
        <f t="shared" si="218"/>
        <v>132316018</v>
      </c>
      <c r="S362" s="113"/>
    </row>
    <row r="363" spans="1:19" s="11" customFormat="1" x14ac:dyDescent="0.2">
      <c r="A363" s="29" t="s">
        <v>113</v>
      </c>
      <c r="B363" s="30" t="s">
        <v>91</v>
      </c>
      <c r="C363" s="15">
        <v>14380000</v>
      </c>
      <c r="D363" s="15">
        <v>0</v>
      </c>
      <c r="E363" s="15">
        <f t="shared" ref="E363:E368" si="220">C363+D363</f>
        <v>14380000</v>
      </c>
      <c r="F363" s="96">
        <v>12528000</v>
      </c>
      <c r="G363" s="93">
        <v>0</v>
      </c>
      <c r="H363" s="93">
        <f t="shared" ref="H363:H368" si="221">F363+G363</f>
        <v>12528000</v>
      </c>
      <c r="I363" s="93">
        <v>0</v>
      </c>
      <c r="J363" s="93">
        <v>0</v>
      </c>
      <c r="K363" s="93">
        <f t="shared" ref="K363:K368" si="222">I363+J363</f>
        <v>0</v>
      </c>
      <c r="L363" s="93">
        <f t="shared" ref="L363:M368" si="223">F363+I363</f>
        <v>12528000</v>
      </c>
      <c r="M363" s="93">
        <f t="shared" si="223"/>
        <v>0</v>
      </c>
      <c r="N363" s="93">
        <f t="shared" ref="N363:N368" si="224">L363+M363</f>
        <v>12528000</v>
      </c>
      <c r="O363" s="94">
        <f t="shared" si="203"/>
        <v>87.121001390820581</v>
      </c>
      <c r="P363" s="94">
        <v>0</v>
      </c>
      <c r="Q363" s="94">
        <f t="shared" si="204"/>
        <v>87.121001390820581</v>
      </c>
      <c r="R363" s="93">
        <f t="shared" si="218"/>
        <v>1852000</v>
      </c>
      <c r="S363" s="95"/>
    </row>
    <row r="364" spans="1:19" s="11" customFormat="1" x14ac:dyDescent="0.2">
      <c r="A364" s="29" t="s">
        <v>114</v>
      </c>
      <c r="B364" s="30" t="s">
        <v>93</v>
      </c>
      <c r="C364" s="15">
        <v>6294000</v>
      </c>
      <c r="D364" s="15">
        <v>0</v>
      </c>
      <c r="E364" s="15">
        <f t="shared" si="220"/>
        <v>6294000</v>
      </c>
      <c r="F364" s="96">
        <v>2508500</v>
      </c>
      <c r="G364" s="93">
        <v>0</v>
      </c>
      <c r="H364" s="93">
        <f t="shared" si="221"/>
        <v>2508500</v>
      </c>
      <c r="I364" s="93">
        <v>0</v>
      </c>
      <c r="J364" s="93">
        <v>0</v>
      </c>
      <c r="K364" s="93">
        <f t="shared" si="222"/>
        <v>0</v>
      </c>
      <c r="L364" s="93">
        <f t="shared" si="223"/>
        <v>2508500</v>
      </c>
      <c r="M364" s="93">
        <f t="shared" si="223"/>
        <v>0</v>
      </c>
      <c r="N364" s="93">
        <f t="shared" si="224"/>
        <v>2508500</v>
      </c>
      <c r="O364" s="94">
        <f t="shared" si="203"/>
        <v>39.855417858277725</v>
      </c>
      <c r="P364" s="94">
        <v>0</v>
      </c>
      <c r="Q364" s="94">
        <f t="shared" si="204"/>
        <v>39.855417858277725</v>
      </c>
      <c r="R364" s="93">
        <f t="shared" si="218"/>
        <v>3785500</v>
      </c>
      <c r="S364" s="95"/>
    </row>
    <row r="365" spans="1:19" s="11" customFormat="1" x14ac:dyDescent="0.2">
      <c r="A365" s="29" t="s">
        <v>109</v>
      </c>
      <c r="B365" s="30" t="s">
        <v>110</v>
      </c>
      <c r="C365" s="15">
        <v>5160000</v>
      </c>
      <c r="D365" s="15">
        <v>0</v>
      </c>
      <c r="E365" s="15">
        <f t="shared" si="220"/>
        <v>5160000</v>
      </c>
      <c r="F365" s="96">
        <v>3870000</v>
      </c>
      <c r="G365" s="93">
        <v>0</v>
      </c>
      <c r="H365" s="93">
        <f t="shared" si="221"/>
        <v>3870000</v>
      </c>
      <c r="I365" s="93">
        <v>0</v>
      </c>
      <c r="J365" s="93">
        <v>0</v>
      </c>
      <c r="K365" s="93">
        <f t="shared" si="222"/>
        <v>0</v>
      </c>
      <c r="L365" s="93">
        <f t="shared" si="223"/>
        <v>3870000</v>
      </c>
      <c r="M365" s="93">
        <f t="shared" si="223"/>
        <v>0</v>
      </c>
      <c r="N365" s="93">
        <f t="shared" si="224"/>
        <v>3870000</v>
      </c>
      <c r="O365" s="94">
        <f t="shared" si="203"/>
        <v>75</v>
      </c>
      <c r="P365" s="94">
        <v>0</v>
      </c>
      <c r="Q365" s="94">
        <f t="shared" si="204"/>
        <v>75</v>
      </c>
      <c r="R365" s="93">
        <f t="shared" si="218"/>
        <v>1290000</v>
      </c>
      <c r="S365" s="95"/>
    </row>
    <row r="366" spans="1:19" s="11" customFormat="1" x14ac:dyDescent="0.2">
      <c r="A366" s="29" t="s">
        <v>121</v>
      </c>
      <c r="B366" s="30" t="s">
        <v>122</v>
      </c>
      <c r="C366" s="15">
        <v>14400000</v>
      </c>
      <c r="D366" s="15">
        <v>0</v>
      </c>
      <c r="E366" s="15">
        <f t="shared" si="220"/>
        <v>14400000</v>
      </c>
      <c r="F366" s="96">
        <v>0</v>
      </c>
      <c r="G366" s="93">
        <v>0</v>
      </c>
      <c r="H366" s="93">
        <f t="shared" si="221"/>
        <v>0</v>
      </c>
      <c r="I366" s="93">
        <v>0</v>
      </c>
      <c r="J366" s="93">
        <v>0</v>
      </c>
      <c r="K366" s="93">
        <f t="shared" si="222"/>
        <v>0</v>
      </c>
      <c r="L366" s="93">
        <f t="shared" si="223"/>
        <v>0</v>
      </c>
      <c r="M366" s="93">
        <f t="shared" si="223"/>
        <v>0</v>
      </c>
      <c r="N366" s="93">
        <f t="shared" si="224"/>
        <v>0</v>
      </c>
      <c r="O366" s="94">
        <f t="shared" si="203"/>
        <v>0</v>
      </c>
      <c r="P366" s="94">
        <v>0</v>
      </c>
      <c r="Q366" s="94">
        <f t="shared" si="204"/>
        <v>0</v>
      </c>
      <c r="R366" s="93">
        <f t="shared" si="218"/>
        <v>14400000</v>
      </c>
      <c r="S366" s="95"/>
    </row>
    <row r="367" spans="1:19" s="11" customFormat="1" x14ac:dyDescent="0.2">
      <c r="A367" s="29" t="s">
        <v>123</v>
      </c>
      <c r="B367" s="30" t="s">
        <v>124</v>
      </c>
      <c r="C367" s="15">
        <v>30000000</v>
      </c>
      <c r="D367" s="15">
        <v>0</v>
      </c>
      <c r="E367" s="15">
        <f t="shared" si="220"/>
        <v>30000000</v>
      </c>
      <c r="F367" s="96">
        <v>15000000</v>
      </c>
      <c r="G367" s="93">
        <v>0</v>
      </c>
      <c r="H367" s="93">
        <f t="shared" si="221"/>
        <v>15000000</v>
      </c>
      <c r="I367" s="93">
        <v>0</v>
      </c>
      <c r="J367" s="93">
        <v>0</v>
      </c>
      <c r="K367" s="93">
        <f t="shared" si="222"/>
        <v>0</v>
      </c>
      <c r="L367" s="93">
        <f t="shared" si="223"/>
        <v>15000000</v>
      </c>
      <c r="M367" s="93">
        <f t="shared" si="223"/>
        <v>0</v>
      </c>
      <c r="N367" s="93">
        <f t="shared" si="224"/>
        <v>15000000</v>
      </c>
      <c r="O367" s="94">
        <f t="shared" si="203"/>
        <v>50</v>
      </c>
      <c r="P367" s="94">
        <v>0</v>
      </c>
      <c r="Q367" s="94">
        <f t="shared" si="204"/>
        <v>50</v>
      </c>
      <c r="R367" s="93">
        <f t="shared" si="218"/>
        <v>15000000</v>
      </c>
      <c r="S367" s="95"/>
    </row>
    <row r="368" spans="1:19" s="11" customFormat="1" x14ac:dyDescent="0.2">
      <c r="A368" s="29" t="s">
        <v>78</v>
      </c>
      <c r="B368" s="30" t="s">
        <v>79</v>
      </c>
      <c r="C368" s="15">
        <v>319800000</v>
      </c>
      <c r="D368" s="15">
        <v>0</v>
      </c>
      <c r="E368" s="15">
        <f t="shared" si="220"/>
        <v>319800000</v>
      </c>
      <c r="F368" s="38">
        <v>223811482</v>
      </c>
      <c r="G368" s="93">
        <v>0</v>
      </c>
      <c r="H368" s="93">
        <f t="shared" si="221"/>
        <v>223811482</v>
      </c>
      <c r="I368" s="93">
        <v>0</v>
      </c>
      <c r="J368" s="93">
        <v>0</v>
      </c>
      <c r="K368" s="93">
        <f t="shared" si="222"/>
        <v>0</v>
      </c>
      <c r="L368" s="93">
        <f t="shared" si="223"/>
        <v>223811482</v>
      </c>
      <c r="M368" s="93">
        <f t="shared" si="223"/>
        <v>0</v>
      </c>
      <c r="N368" s="93">
        <f t="shared" si="224"/>
        <v>223811482</v>
      </c>
      <c r="O368" s="94">
        <f t="shared" si="203"/>
        <v>69.984828642901803</v>
      </c>
      <c r="P368" s="94">
        <v>0</v>
      </c>
      <c r="Q368" s="94">
        <f t="shared" si="204"/>
        <v>69.984828642901803</v>
      </c>
      <c r="R368" s="93">
        <f t="shared" si="218"/>
        <v>95988518</v>
      </c>
      <c r="S368" s="95"/>
    </row>
    <row r="369" spans="1:19" s="32" customFormat="1" ht="18" x14ac:dyDescent="0.2">
      <c r="A369" s="164"/>
      <c r="B369" s="173" t="s">
        <v>361</v>
      </c>
      <c r="C369" s="165">
        <f>C370+C433</f>
        <v>2833515880</v>
      </c>
      <c r="D369" s="165">
        <f>D370+D433</f>
        <v>520990200</v>
      </c>
      <c r="E369" s="165">
        <f>E370+E433</f>
        <v>3354506080</v>
      </c>
      <c r="F369" s="165">
        <f t="shared" ref="F369:N369" si="225">F370+F433</f>
        <v>1731035655</v>
      </c>
      <c r="G369" s="165">
        <f t="shared" si="225"/>
        <v>12630000</v>
      </c>
      <c r="H369" s="165">
        <f t="shared" si="225"/>
        <v>1743665655</v>
      </c>
      <c r="I369" s="165">
        <f t="shared" si="225"/>
        <v>25385593</v>
      </c>
      <c r="J369" s="165">
        <f t="shared" si="225"/>
        <v>24120000</v>
      </c>
      <c r="K369" s="165">
        <f t="shared" si="225"/>
        <v>49505593</v>
      </c>
      <c r="L369" s="165">
        <f t="shared" si="225"/>
        <v>1756421248</v>
      </c>
      <c r="M369" s="165">
        <f t="shared" si="225"/>
        <v>36750000</v>
      </c>
      <c r="N369" s="165">
        <f t="shared" si="225"/>
        <v>1793171248</v>
      </c>
      <c r="O369" s="166">
        <f t="shared" si="203"/>
        <v>61.987344429493717</v>
      </c>
      <c r="P369" s="166">
        <f>M369/D369*100</f>
        <v>7.0538754855657553</v>
      </c>
      <c r="Q369" s="166">
        <f t="shared" si="204"/>
        <v>53.45559689669723</v>
      </c>
      <c r="R369" s="165">
        <f t="shared" si="218"/>
        <v>1561334832</v>
      </c>
      <c r="S369" s="174"/>
    </row>
    <row r="370" spans="1:19" s="34" customFormat="1" ht="18" x14ac:dyDescent="0.2">
      <c r="A370" s="78" t="s">
        <v>24</v>
      </c>
      <c r="B370" s="158" t="s">
        <v>25</v>
      </c>
      <c r="C370" s="175">
        <f>C371+C374+C378+C397+C408+C422</f>
        <v>1849722680</v>
      </c>
      <c r="D370" s="175">
        <f>D371+D374+D378+D397+D408+D422</f>
        <v>0</v>
      </c>
      <c r="E370" s="175">
        <f>E371+E374+E378+E397+E408+E422</f>
        <v>1849722680</v>
      </c>
      <c r="F370" s="175">
        <f t="shared" ref="F370:N370" si="226">F371+F374+F378+F397+F408+F422</f>
        <v>972391500</v>
      </c>
      <c r="G370" s="175">
        <f t="shared" si="226"/>
        <v>0</v>
      </c>
      <c r="H370" s="175">
        <f t="shared" si="226"/>
        <v>972391500</v>
      </c>
      <c r="I370" s="175">
        <f t="shared" si="226"/>
        <v>16281000</v>
      </c>
      <c r="J370" s="175">
        <f t="shared" si="226"/>
        <v>0</v>
      </c>
      <c r="K370" s="175">
        <f t="shared" si="226"/>
        <v>16281000</v>
      </c>
      <c r="L370" s="175">
        <f t="shared" si="226"/>
        <v>988672500</v>
      </c>
      <c r="M370" s="175">
        <f t="shared" si="226"/>
        <v>0</v>
      </c>
      <c r="N370" s="175">
        <f t="shared" si="226"/>
        <v>988672500</v>
      </c>
      <c r="O370" s="176">
        <f t="shared" si="203"/>
        <v>53.449769021591933</v>
      </c>
      <c r="P370" s="176">
        <v>0</v>
      </c>
      <c r="Q370" s="176">
        <f t="shared" si="204"/>
        <v>53.449769021591933</v>
      </c>
      <c r="R370" s="175">
        <f t="shared" si="218"/>
        <v>861050180</v>
      </c>
      <c r="S370" s="177"/>
    </row>
    <row r="371" spans="1:19" s="35" customFormat="1" ht="21" customHeight="1" x14ac:dyDescent="0.2">
      <c r="A371" s="83" t="s">
        <v>26</v>
      </c>
      <c r="B371" s="169" t="s">
        <v>27</v>
      </c>
      <c r="C371" s="150">
        <f>C372</f>
        <v>84960000</v>
      </c>
      <c r="D371" s="150">
        <f>D372</f>
        <v>0</v>
      </c>
      <c r="E371" s="150">
        <f>E372</f>
        <v>84960000</v>
      </c>
      <c r="F371" s="150">
        <f t="shared" ref="F371:N371" si="227">F372</f>
        <v>56640000</v>
      </c>
      <c r="G371" s="150">
        <f t="shared" si="227"/>
        <v>0</v>
      </c>
      <c r="H371" s="150">
        <f t="shared" si="227"/>
        <v>56640000</v>
      </c>
      <c r="I371" s="150">
        <f t="shared" si="227"/>
        <v>0</v>
      </c>
      <c r="J371" s="150">
        <f t="shared" si="227"/>
        <v>0</v>
      </c>
      <c r="K371" s="150">
        <f t="shared" si="227"/>
        <v>0</v>
      </c>
      <c r="L371" s="150">
        <f t="shared" si="227"/>
        <v>56640000</v>
      </c>
      <c r="M371" s="150">
        <f t="shared" si="227"/>
        <v>0</v>
      </c>
      <c r="N371" s="150">
        <f t="shared" si="227"/>
        <v>56640000</v>
      </c>
      <c r="O371" s="151">
        <f t="shared" si="203"/>
        <v>66.666666666666657</v>
      </c>
      <c r="P371" s="151">
        <v>0</v>
      </c>
      <c r="Q371" s="151">
        <f t="shared" si="204"/>
        <v>66.666666666666657</v>
      </c>
      <c r="R371" s="150">
        <f t="shared" si="218"/>
        <v>28320000</v>
      </c>
      <c r="S371" s="170"/>
    </row>
    <row r="372" spans="1:19" s="22" customFormat="1" x14ac:dyDescent="0.2">
      <c r="A372" s="118" t="s">
        <v>56</v>
      </c>
      <c r="B372" s="118" t="s">
        <v>57</v>
      </c>
      <c r="C372" s="171">
        <f t="shared" ref="C372:N372" si="228">SUM(C373:C373)</f>
        <v>84960000</v>
      </c>
      <c r="D372" s="171">
        <f t="shared" si="228"/>
        <v>0</v>
      </c>
      <c r="E372" s="171">
        <f t="shared" si="228"/>
        <v>84960000</v>
      </c>
      <c r="F372" s="171">
        <f t="shared" si="228"/>
        <v>56640000</v>
      </c>
      <c r="G372" s="171">
        <f t="shared" si="228"/>
        <v>0</v>
      </c>
      <c r="H372" s="171">
        <f t="shared" si="228"/>
        <v>56640000</v>
      </c>
      <c r="I372" s="171">
        <f t="shared" si="228"/>
        <v>0</v>
      </c>
      <c r="J372" s="171">
        <f t="shared" si="228"/>
        <v>0</v>
      </c>
      <c r="K372" s="171">
        <f t="shared" si="228"/>
        <v>0</v>
      </c>
      <c r="L372" s="171">
        <f t="shared" si="228"/>
        <v>56640000</v>
      </c>
      <c r="M372" s="171">
        <f t="shared" si="228"/>
        <v>0</v>
      </c>
      <c r="N372" s="171">
        <f t="shared" si="228"/>
        <v>56640000</v>
      </c>
      <c r="O372" s="172">
        <f t="shared" si="203"/>
        <v>66.666666666666657</v>
      </c>
      <c r="P372" s="172">
        <v>0</v>
      </c>
      <c r="Q372" s="172">
        <f t="shared" si="204"/>
        <v>66.666666666666657</v>
      </c>
      <c r="R372" s="171">
        <f t="shared" si="218"/>
        <v>28320000</v>
      </c>
      <c r="S372" s="121"/>
    </row>
    <row r="373" spans="1:19" s="11" customFormat="1" x14ac:dyDescent="0.2">
      <c r="A373" s="120" t="s">
        <v>58</v>
      </c>
      <c r="B373" s="120" t="s">
        <v>59</v>
      </c>
      <c r="C373" s="21">
        <v>84960000</v>
      </c>
      <c r="D373" s="15">
        <v>0</v>
      </c>
      <c r="E373" s="15">
        <f>C373+D373</f>
        <v>84960000</v>
      </c>
      <c r="F373" s="96">
        <v>56640000</v>
      </c>
      <c r="G373" s="93">
        <v>0</v>
      </c>
      <c r="H373" s="93">
        <f>F373+G373</f>
        <v>56640000</v>
      </c>
      <c r="I373" s="93">
        <v>0</v>
      </c>
      <c r="J373" s="93">
        <v>0</v>
      </c>
      <c r="K373" s="93">
        <f>I373+J373</f>
        <v>0</v>
      </c>
      <c r="L373" s="93">
        <f>F373+I373</f>
        <v>56640000</v>
      </c>
      <c r="M373" s="93">
        <f>G373+J373</f>
        <v>0</v>
      </c>
      <c r="N373" s="93">
        <f>L373+M373</f>
        <v>56640000</v>
      </c>
      <c r="O373" s="94">
        <f t="shared" si="203"/>
        <v>66.666666666666657</v>
      </c>
      <c r="P373" s="94">
        <v>0</v>
      </c>
      <c r="Q373" s="94">
        <f t="shared" si="204"/>
        <v>66.666666666666657</v>
      </c>
      <c r="R373" s="93">
        <f t="shared" si="218"/>
        <v>28320000</v>
      </c>
      <c r="S373" s="95"/>
    </row>
    <row r="374" spans="1:19" s="23" customFormat="1" ht="17.25" customHeight="1" x14ac:dyDescent="0.2">
      <c r="A374" s="83" t="s">
        <v>68</v>
      </c>
      <c r="B374" s="84" t="s">
        <v>69</v>
      </c>
      <c r="C374" s="127">
        <f>C375</f>
        <v>93960000</v>
      </c>
      <c r="D374" s="127">
        <f>D375</f>
        <v>0</v>
      </c>
      <c r="E374" s="127">
        <f>E375</f>
        <v>93960000</v>
      </c>
      <c r="F374" s="127">
        <f t="shared" ref="F374:N374" si="229">F375</f>
        <v>80348000</v>
      </c>
      <c r="G374" s="127">
        <f t="shared" si="229"/>
        <v>0</v>
      </c>
      <c r="H374" s="127">
        <f t="shared" si="229"/>
        <v>80348000</v>
      </c>
      <c r="I374" s="127">
        <f t="shared" si="229"/>
        <v>0</v>
      </c>
      <c r="J374" s="127">
        <f t="shared" si="229"/>
        <v>0</v>
      </c>
      <c r="K374" s="127">
        <f t="shared" si="229"/>
        <v>0</v>
      </c>
      <c r="L374" s="127">
        <f t="shared" si="229"/>
        <v>80348000</v>
      </c>
      <c r="M374" s="127">
        <f t="shared" si="229"/>
        <v>0</v>
      </c>
      <c r="N374" s="127">
        <f t="shared" si="229"/>
        <v>80348000</v>
      </c>
      <c r="O374" s="128">
        <f t="shared" si="203"/>
        <v>85.512984248616434</v>
      </c>
      <c r="P374" s="128">
        <v>0</v>
      </c>
      <c r="Q374" s="128">
        <f t="shared" si="204"/>
        <v>85.512984248616434</v>
      </c>
      <c r="R374" s="127">
        <f t="shared" si="218"/>
        <v>13612000</v>
      </c>
      <c r="S374" s="122"/>
    </row>
    <row r="375" spans="1:19" s="16" customFormat="1" x14ac:dyDescent="0.2">
      <c r="A375" s="118" t="s">
        <v>74</v>
      </c>
      <c r="B375" s="118" t="s">
        <v>75</v>
      </c>
      <c r="C375" s="111">
        <f>SUM(C376:C377)</f>
        <v>93960000</v>
      </c>
      <c r="D375" s="111">
        <f>SUM(D376:D377)</f>
        <v>0</v>
      </c>
      <c r="E375" s="111">
        <f>SUM(E376:E377)</f>
        <v>93960000</v>
      </c>
      <c r="F375" s="111">
        <f t="shared" ref="F375:N375" si="230">SUM(F376:F377)</f>
        <v>80348000</v>
      </c>
      <c r="G375" s="111">
        <f t="shared" si="230"/>
        <v>0</v>
      </c>
      <c r="H375" s="111">
        <f t="shared" si="230"/>
        <v>80348000</v>
      </c>
      <c r="I375" s="111">
        <f t="shared" si="230"/>
        <v>0</v>
      </c>
      <c r="J375" s="111">
        <f t="shared" si="230"/>
        <v>0</v>
      </c>
      <c r="K375" s="111">
        <f t="shared" si="230"/>
        <v>0</v>
      </c>
      <c r="L375" s="111">
        <f t="shared" si="230"/>
        <v>80348000</v>
      </c>
      <c r="M375" s="111">
        <f t="shared" si="230"/>
        <v>0</v>
      </c>
      <c r="N375" s="111">
        <f t="shared" si="230"/>
        <v>80348000</v>
      </c>
      <c r="O375" s="112">
        <f t="shared" si="203"/>
        <v>85.512984248616434</v>
      </c>
      <c r="P375" s="112">
        <v>0</v>
      </c>
      <c r="Q375" s="112">
        <f t="shared" si="204"/>
        <v>85.512984248616434</v>
      </c>
      <c r="R375" s="111">
        <f t="shared" si="218"/>
        <v>13612000</v>
      </c>
      <c r="S375" s="113"/>
    </row>
    <row r="376" spans="1:19" s="11" customFormat="1" x14ac:dyDescent="0.2">
      <c r="A376" s="120" t="s">
        <v>76</v>
      </c>
      <c r="B376" s="120" t="s">
        <v>362</v>
      </c>
      <c r="C376" s="21">
        <v>39960000</v>
      </c>
      <c r="D376" s="15">
        <v>0</v>
      </c>
      <c r="E376" s="15">
        <f>C376+D376</f>
        <v>39960000</v>
      </c>
      <c r="F376" s="96">
        <v>34000000</v>
      </c>
      <c r="G376" s="93">
        <v>0</v>
      </c>
      <c r="H376" s="93">
        <f>F376+G376</f>
        <v>34000000</v>
      </c>
      <c r="I376" s="93">
        <v>0</v>
      </c>
      <c r="J376" s="93">
        <v>0</v>
      </c>
      <c r="K376" s="93">
        <f>I376+J376</f>
        <v>0</v>
      </c>
      <c r="L376" s="93">
        <f>F376+I376</f>
        <v>34000000</v>
      </c>
      <c r="M376" s="93">
        <f>G376+J376</f>
        <v>0</v>
      </c>
      <c r="N376" s="93">
        <f>L376+M376</f>
        <v>34000000</v>
      </c>
      <c r="O376" s="94">
        <f t="shared" si="203"/>
        <v>85.085085085085083</v>
      </c>
      <c r="P376" s="94">
        <v>0</v>
      </c>
      <c r="Q376" s="94">
        <f t="shared" si="204"/>
        <v>85.085085085085083</v>
      </c>
      <c r="R376" s="93">
        <f t="shared" si="218"/>
        <v>5960000</v>
      </c>
      <c r="S376" s="95"/>
    </row>
    <row r="377" spans="1:19" s="11" customFormat="1" x14ac:dyDescent="0.2">
      <c r="A377" s="120" t="s">
        <v>78</v>
      </c>
      <c r="B377" s="120" t="s">
        <v>79</v>
      </c>
      <c r="C377" s="21">
        <v>54000000</v>
      </c>
      <c r="D377" s="15">
        <v>0</v>
      </c>
      <c r="E377" s="15">
        <f>C377+D377</f>
        <v>54000000</v>
      </c>
      <c r="F377" s="96">
        <v>46348000</v>
      </c>
      <c r="G377" s="93">
        <v>0</v>
      </c>
      <c r="H377" s="93">
        <f>F377+G377</f>
        <v>46348000</v>
      </c>
      <c r="I377" s="93">
        <v>0</v>
      </c>
      <c r="J377" s="93">
        <v>0</v>
      </c>
      <c r="K377" s="93">
        <f>I377+J377</f>
        <v>0</v>
      </c>
      <c r="L377" s="93">
        <f>F377+I377</f>
        <v>46348000</v>
      </c>
      <c r="M377" s="93">
        <f>G377+J377</f>
        <v>0</v>
      </c>
      <c r="N377" s="93">
        <f>L377+M377</f>
        <v>46348000</v>
      </c>
      <c r="O377" s="94">
        <f t="shared" si="203"/>
        <v>85.829629629629636</v>
      </c>
      <c r="P377" s="94">
        <v>0</v>
      </c>
      <c r="Q377" s="94">
        <f t="shared" si="204"/>
        <v>85.829629629629636</v>
      </c>
      <c r="R377" s="93">
        <f t="shared" si="218"/>
        <v>7652000</v>
      </c>
      <c r="S377" s="95"/>
    </row>
    <row r="378" spans="1:19" s="23" customFormat="1" ht="16.5" customHeight="1" x14ac:dyDescent="0.2">
      <c r="A378" s="83" t="s">
        <v>80</v>
      </c>
      <c r="B378" s="169" t="s">
        <v>81</v>
      </c>
      <c r="C378" s="127">
        <f>C379+C381+C388+C390+C393+C395</f>
        <v>405610200</v>
      </c>
      <c r="D378" s="127">
        <f>D379+D381+D388+D390+D393+D395</f>
        <v>0</v>
      </c>
      <c r="E378" s="127">
        <f>E379+E381+E388+E390+E393+E395</f>
        <v>405610200</v>
      </c>
      <c r="F378" s="127">
        <f t="shared" ref="F378:N378" si="231">F379+F381+F388+F390+F393+F395</f>
        <v>322541588</v>
      </c>
      <c r="G378" s="127">
        <f t="shared" si="231"/>
        <v>0</v>
      </c>
      <c r="H378" s="127">
        <f t="shared" si="231"/>
        <v>322541588</v>
      </c>
      <c r="I378" s="127">
        <f t="shared" si="231"/>
        <v>16281000</v>
      </c>
      <c r="J378" s="127">
        <f t="shared" si="231"/>
        <v>0</v>
      </c>
      <c r="K378" s="127">
        <f t="shared" si="231"/>
        <v>16281000</v>
      </c>
      <c r="L378" s="127">
        <f t="shared" si="231"/>
        <v>338822588</v>
      </c>
      <c r="M378" s="127">
        <f t="shared" si="231"/>
        <v>0</v>
      </c>
      <c r="N378" s="127">
        <f t="shared" si="231"/>
        <v>338822588</v>
      </c>
      <c r="O378" s="128">
        <f t="shared" si="203"/>
        <v>83.534040317526532</v>
      </c>
      <c r="P378" s="128">
        <v>0</v>
      </c>
      <c r="Q378" s="128">
        <f t="shared" si="204"/>
        <v>83.534040317526532</v>
      </c>
      <c r="R378" s="127">
        <f t="shared" si="218"/>
        <v>66787612</v>
      </c>
      <c r="S378" s="122"/>
    </row>
    <row r="379" spans="1:19" s="16" customFormat="1" x14ac:dyDescent="0.2">
      <c r="A379" s="118" t="s">
        <v>82</v>
      </c>
      <c r="B379" s="118" t="s">
        <v>83</v>
      </c>
      <c r="C379" s="111">
        <f>C380</f>
        <v>9081300</v>
      </c>
      <c r="D379" s="111">
        <f>D380</f>
        <v>0</v>
      </c>
      <c r="E379" s="111">
        <f>E380</f>
        <v>9081300</v>
      </c>
      <c r="F379" s="111">
        <f t="shared" ref="F379:N379" si="232">F380</f>
        <v>4217600</v>
      </c>
      <c r="G379" s="111">
        <f t="shared" si="232"/>
        <v>0</v>
      </c>
      <c r="H379" s="111">
        <f t="shared" si="232"/>
        <v>4217600</v>
      </c>
      <c r="I379" s="111">
        <f t="shared" si="232"/>
        <v>0</v>
      </c>
      <c r="J379" s="111">
        <f t="shared" si="232"/>
        <v>0</v>
      </c>
      <c r="K379" s="111">
        <f t="shared" si="232"/>
        <v>0</v>
      </c>
      <c r="L379" s="111">
        <f t="shared" si="232"/>
        <v>4217600</v>
      </c>
      <c r="M379" s="111">
        <f t="shared" si="232"/>
        <v>0</v>
      </c>
      <c r="N379" s="111">
        <f t="shared" si="232"/>
        <v>4217600</v>
      </c>
      <c r="O379" s="112">
        <f t="shared" si="203"/>
        <v>46.442689923248878</v>
      </c>
      <c r="P379" s="112">
        <v>0</v>
      </c>
      <c r="Q379" s="112">
        <f t="shared" si="204"/>
        <v>46.442689923248878</v>
      </c>
      <c r="R379" s="111">
        <f t="shared" si="218"/>
        <v>4863700</v>
      </c>
      <c r="S379" s="113"/>
    </row>
    <row r="380" spans="1:19" s="11" customFormat="1" x14ac:dyDescent="0.2">
      <c r="A380" s="120" t="s">
        <v>84</v>
      </c>
      <c r="B380" s="120" t="s">
        <v>346</v>
      </c>
      <c r="C380" s="21">
        <v>9081300</v>
      </c>
      <c r="D380" s="15">
        <v>0</v>
      </c>
      <c r="E380" s="15">
        <f>C380+D380</f>
        <v>9081300</v>
      </c>
      <c r="F380" s="96">
        <v>4217600</v>
      </c>
      <c r="G380" s="93">
        <v>0</v>
      </c>
      <c r="H380" s="93">
        <f>F380+G380</f>
        <v>4217600</v>
      </c>
      <c r="I380" s="93">
        <v>0</v>
      </c>
      <c r="J380" s="93">
        <v>0</v>
      </c>
      <c r="K380" s="93">
        <f>I380+J380</f>
        <v>0</v>
      </c>
      <c r="L380" s="93">
        <f>F380+I380</f>
        <v>4217600</v>
      </c>
      <c r="M380" s="93">
        <f>G380+J380</f>
        <v>0</v>
      </c>
      <c r="N380" s="93">
        <f>L380+M380</f>
        <v>4217600</v>
      </c>
      <c r="O380" s="94">
        <f t="shared" si="203"/>
        <v>46.442689923248878</v>
      </c>
      <c r="P380" s="94">
        <v>0</v>
      </c>
      <c r="Q380" s="94">
        <f t="shared" si="204"/>
        <v>46.442689923248878</v>
      </c>
      <c r="R380" s="93">
        <f t="shared" si="218"/>
        <v>4863700</v>
      </c>
      <c r="S380" s="95"/>
    </row>
    <row r="381" spans="1:19" s="16" customFormat="1" x14ac:dyDescent="0.2">
      <c r="A381" s="118" t="s">
        <v>86</v>
      </c>
      <c r="B381" s="118" t="s">
        <v>87</v>
      </c>
      <c r="C381" s="111">
        <f>SUM(C382:C387)</f>
        <v>55611500</v>
      </c>
      <c r="D381" s="111">
        <f>SUM(D382:D387)</f>
        <v>0</v>
      </c>
      <c r="E381" s="111">
        <f>SUM(E382:E387)</f>
        <v>55611500</v>
      </c>
      <c r="F381" s="111">
        <f t="shared" ref="F381:N381" si="233">SUM(F382:F387)</f>
        <v>31463470</v>
      </c>
      <c r="G381" s="111">
        <f t="shared" si="233"/>
        <v>0</v>
      </c>
      <c r="H381" s="111">
        <f t="shared" si="233"/>
        <v>31463470</v>
      </c>
      <c r="I381" s="111">
        <f t="shared" si="233"/>
        <v>0</v>
      </c>
      <c r="J381" s="111">
        <f t="shared" si="233"/>
        <v>0</v>
      </c>
      <c r="K381" s="111">
        <f t="shared" si="233"/>
        <v>0</v>
      </c>
      <c r="L381" s="111">
        <f t="shared" si="233"/>
        <v>31463470</v>
      </c>
      <c r="M381" s="111">
        <f t="shared" si="233"/>
        <v>0</v>
      </c>
      <c r="N381" s="111">
        <f t="shared" si="233"/>
        <v>31463470</v>
      </c>
      <c r="O381" s="112">
        <f t="shared" si="203"/>
        <v>56.57727268640479</v>
      </c>
      <c r="P381" s="112">
        <v>0</v>
      </c>
      <c r="Q381" s="112">
        <f t="shared" si="204"/>
        <v>56.57727268640479</v>
      </c>
      <c r="R381" s="111">
        <f t="shared" si="218"/>
        <v>24148030</v>
      </c>
      <c r="S381" s="113"/>
    </row>
    <row r="382" spans="1:19" s="11" customFormat="1" x14ac:dyDescent="0.2">
      <c r="A382" s="120" t="s">
        <v>317</v>
      </c>
      <c r="B382" s="120" t="s">
        <v>318</v>
      </c>
      <c r="C382" s="21">
        <v>585000</v>
      </c>
      <c r="D382" s="15">
        <v>0</v>
      </c>
      <c r="E382" s="15">
        <f t="shared" ref="E382:E387" si="234">C382+D382</f>
        <v>585000</v>
      </c>
      <c r="F382" s="96">
        <v>390000</v>
      </c>
      <c r="G382" s="93">
        <v>0</v>
      </c>
      <c r="H382" s="93">
        <f t="shared" ref="H382:H387" si="235">F382+G382</f>
        <v>390000</v>
      </c>
      <c r="I382" s="93">
        <v>0</v>
      </c>
      <c r="J382" s="93">
        <v>0</v>
      </c>
      <c r="K382" s="93">
        <f t="shared" ref="K382:K387" si="236">I382+J382</f>
        <v>0</v>
      </c>
      <c r="L382" s="93">
        <f t="shared" ref="L382:M387" si="237">F382+I382</f>
        <v>390000</v>
      </c>
      <c r="M382" s="93">
        <f t="shared" si="237"/>
        <v>0</v>
      </c>
      <c r="N382" s="93">
        <f t="shared" ref="N382:N387" si="238">L382+M382</f>
        <v>390000</v>
      </c>
      <c r="O382" s="94">
        <f t="shared" si="203"/>
        <v>66.666666666666657</v>
      </c>
      <c r="P382" s="94">
        <v>0</v>
      </c>
      <c r="Q382" s="94">
        <f t="shared" si="204"/>
        <v>66.666666666666657</v>
      </c>
      <c r="R382" s="93">
        <f t="shared" si="218"/>
        <v>195000</v>
      </c>
      <c r="S382" s="95"/>
    </row>
    <row r="383" spans="1:19" s="11" customFormat="1" x14ac:dyDescent="0.2">
      <c r="A383" s="120" t="s">
        <v>319</v>
      </c>
      <c r="B383" s="120" t="s">
        <v>320</v>
      </c>
      <c r="C383" s="21">
        <v>10692000</v>
      </c>
      <c r="D383" s="15">
        <v>0</v>
      </c>
      <c r="E383" s="15">
        <f t="shared" si="234"/>
        <v>10692000</v>
      </c>
      <c r="F383" s="93">
        <v>5040000</v>
      </c>
      <c r="G383" s="93">
        <v>0</v>
      </c>
      <c r="H383" s="93">
        <f t="shared" si="235"/>
        <v>5040000</v>
      </c>
      <c r="I383" s="93">
        <v>0</v>
      </c>
      <c r="J383" s="93">
        <v>0</v>
      </c>
      <c r="K383" s="93">
        <f t="shared" si="236"/>
        <v>0</v>
      </c>
      <c r="L383" s="93">
        <f t="shared" si="237"/>
        <v>5040000</v>
      </c>
      <c r="M383" s="93">
        <f t="shared" si="237"/>
        <v>0</v>
      </c>
      <c r="N383" s="93">
        <f t="shared" si="238"/>
        <v>5040000</v>
      </c>
      <c r="O383" s="94">
        <f t="shared" si="203"/>
        <v>47.138047138047142</v>
      </c>
      <c r="P383" s="94">
        <v>0</v>
      </c>
      <c r="Q383" s="94">
        <f t="shared" si="204"/>
        <v>47.138047138047142</v>
      </c>
      <c r="R383" s="93">
        <f t="shared" si="218"/>
        <v>5652000</v>
      </c>
      <c r="S383" s="95"/>
    </row>
    <row r="384" spans="1:19" s="11" customFormat="1" x14ac:dyDescent="0.2">
      <c r="A384" s="120" t="s">
        <v>113</v>
      </c>
      <c r="B384" s="120" t="s">
        <v>91</v>
      </c>
      <c r="C384" s="21">
        <v>28000000</v>
      </c>
      <c r="D384" s="15">
        <v>0</v>
      </c>
      <c r="E384" s="15">
        <f t="shared" si="234"/>
        <v>28000000</v>
      </c>
      <c r="F384" s="93">
        <v>18480770</v>
      </c>
      <c r="G384" s="93">
        <v>0</v>
      </c>
      <c r="H384" s="93">
        <f t="shared" si="235"/>
        <v>18480770</v>
      </c>
      <c r="I384" s="93">
        <v>0</v>
      </c>
      <c r="J384" s="93">
        <v>0</v>
      </c>
      <c r="K384" s="93">
        <f t="shared" si="236"/>
        <v>0</v>
      </c>
      <c r="L384" s="93">
        <f t="shared" si="237"/>
        <v>18480770</v>
      </c>
      <c r="M384" s="93">
        <f t="shared" si="237"/>
        <v>0</v>
      </c>
      <c r="N384" s="93">
        <f t="shared" si="238"/>
        <v>18480770</v>
      </c>
      <c r="O384" s="94">
        <f t="shared" si="203"/>
        <v>66.002749999999992</v>
      </c>
      <c r="P384" s="94">
        <v>0</v>
      </c>
      <c r="Q384" s="94">
        <f t="shared" si="204"/>
        <v>66.002749999999992</v>
      </c>
      <c r="R384" s="93">
        <f t="shared" si="218"/>
        <v>9519230</v>
      </c>
      <c r="S384" s="95"/>
    </row>
    <row r="385" spans="1:19" s="11" customFormat="1" x14ac:dyDescent="0.2">
      <c r="A385" s="120" t="s">
        <v>321</v>
      </c>
      <c r="B385" s="120" t="s">
        <v>97</v>
      </c>
      <c r="C385" s="21">
        <v>7364500</v>
      </c>
      <c r="D385" s="15">
        <v>0</v>
      </c>
      <c r="E385" s="15">
        <f t="shared" si="234"/>
        <v>7364500</v>
      </c>
      <c r="F385" s="96">
        <v>3770700</v>
      </c>
      <c r="G385" s="93">
        <v>0</v>
      </c>
      <c r="H385" s="93">
        <f t="shared" si="235"/>
        <v>3770700</v>
      </c>
      <c r="I385" s="93">
        <v>0</v>
      </c>
      <c r="J385" s="93">
        <v>0</v>
      </c>
      <c r="K385" s="93">
        <f t="shared" si="236"/>
        <v>0</v>
      </c>
      <c r="L385" s="93">
        <f t="shared" si="237"/>
        <v>3770700</v>
      </c>
      <c r="M385" s="93">
        <f t="shared" si="237"/>
        <v>0</v>
      </c>
      <c r="N385" s="93">
        <f t="shared" si="238"/>
        <v>3770700</v>
      </c>
      <c r="O385" s="94">
        <f t="shared" si="203"/>
        <v>51.201031977731006</v>
      </c>
      <c r="P385" s="94">
        <v>0</v>
      </c>
      <c r="Q385" s="94">
        <f t="shared" si="204"/>
        <v>51.201031977731006</v>
      </c>
      <c r="R385" s="93">
        <f t="shared" si="218"/>
        <v>3593800</v>
      </c>
      <c r="S385" s="95"/>
    </row>
    <row r="386" spans="1:19" s="11" customFormat="1" ht="19.5" customHeight="1" x14ac:dyDescent="0.2">
      <c r="A386" s="120" t="s">
        <v>227</v>
      </c>
      <c r="B386" s="120" t="s">
        <v>101</v>
      </c>
      <c r="C386" s="21">
        <v>5130000</v>
      </c>
      <c r="D386" s="15">
        <v>0</v>
      </c>
      <c r="E386" s="15">
        <f t="shared" si="234"/>
        <v>5130000</v>
      </c>
      <c r="F386" s="96">
        <v>2502000</v>
      </c>
      <c r="G386" s="93">
        <v>0</v>
      </c>
      <c r="H386" s="93">
        <f t="shared" si="235"/>
        <v>2502000</v>
      </c>
      <c r="I386" s="93">
        <v>0</v>
      </c>
      <c r="J386" s="93">
        <v>0</v>
      </c>
      <c r="K386" s="93">
        <f t="shared" si="236"/>
        <v>0</v>
      </c>
      <c r="L386" s="93">
        <f t="shared" si="237"/>
        <v>2502000</v>
      </c>
      <c r="M386" s="93">
        <f t="shared" si="237"/>
        <v>0</v>
      </c>
      <c r="N386" s="93">
        <f t="shared" si="238"/>
        <v>2502000</v>
      </c>
      <c r="O386" s="94">
        <f t="shared" si="203"/>
        <v>48.771929824561404</v>
      </c>
      <c r="P386" s="94">
        <v>0</v>
      </c>
      <c r="Q386" s="94">
        <f t="shared" si="204"/>
        <v>48.771929824561404</v>
      </c>
      <c r="R386" s="93">
        <f t="shared" si="218"/>
        <v>2628000</v>
      </c>
      <c r="S386" s="95"/>
    </row>
    <row r="387" spans="1:19" s="11" customFormat="1" x14ac:dyDescent="0.2">
      <c r="A387" s="120" t="s">
        <v>322</v>
      </c>
      <c r="B387" s="120" t="s">
        <v>323</v>
      </c>
      <c r="C387" s="21">
        <v>3840000</v>
      </c>
      <c r="D387" s="15">
        <v>0</v>
      </c>
      <c r="E387" s="15">
        <f t="shared" si="234"/>
        <v>3840000</v>
      </c>
      <c r="F387" s="96">
        <v>1280000</v>
      </c>
      <c r="G387" s="93">
        <v>0</v>
      </c>
      <c r="H387" s="93">
        <f t="shared" si="235"/>
        <v>1280000</v>
      </c>
      <c r="I387" s="93">
        <v>0</v>
      </c>
      <c r="J387" s="93">
        <v>0</v>
      </c>
      <c r="K387" s="93">
        <f t="shared" si="236"/>
        <v>0</v>
      </c>
      <c r="L387" s="93">
        <f t="shared" si="237"/>
        <v>1280000</v>
      </c>
      <c r="M387" s="93">
        <f t="shared" si="237"/>
        <v>0</v>
      </c>
      <c r="N387" s="93">
        <f t="shared" si="238"/>
        <v>1280000</v>
      </c>
      <c r="O387" s="94">
        <f t="shared" si="203"/>
        <v>33.333333333333329</v>
      </c>
      <c r="P387" s="94">
        <v>0</v>
      </c>
      <c r="Q387" s="94">
        <f t="shared" si="204"/>
        <v>33.333333333333329</v>
      </c>
      <c r="R387" s="93">
        <f t="shared" si="218"/>
        <v>2560000</v>
      </c>
      <c r="S387" s="95"/>
    </row>
    <row r="388" spans="1:19" s="20" customFormat="1" x14ac:dyDescent="0.2">
      <c r="A388" s="118" t="s">
        <v>107</v>
      </c>
      <c r="B388" s="118" t="s">
        <v>108</v>
      </c>
      <c r="C388" s="111">
        <f t="shared" ref="C388:N388" si="239">SUM(C389:C389)</f>
        <v>41088000</v>
      </c>
      <c r="D388" s="111">
        <f t="shared" si="239"/>
        <v>0</v>
      </c>
      <c r="E388" s="111">
        <f t="shared" si="239"/>
        <v>41088000</v>
      </c>
      <c r="F388" s="111">
        <f t="shared" si="239"/>
        <v>16923000</v>
      </c>
      <c r="G388" s="111">
        <f t="shared" si="239"/>
        <v>0</v>
      </c>
      <c r="H388" s="111">
        <f t="shared" si="239"/>
        <v>16923000</v>
      </c>
      <c r="I388" s="111">
        <f t="shared" si="239"/>
        <v>0</v>
      </c>
      <c r="J388" s="111">
        <f t="shared" si="239"/>
        <v>0</v>
      </c>
      <c r="K388" s="111">
        <f t="shared" si="239"/>
        <v>0</v>
      </c>
      <c r="L388" s="111">
        <f t="shared" si="239"/>
        <v>16923000</v>
      </c>
      <c r="M388" s="111">
        <f t="shared" si="239"/>
        <v>0</v>
      </c>
      <c r="N388" s="111">
        <f t="shared" si="239"/>
        <v>16923000</v>
      </c>
      <c r="O388" s="112">
        <f t="shared" si="203"/>
        <v>41.187207943925237</v>
      </c>
      <c r="P388" s="112">
        <v>0</v>
      </c>
      <c r="Q388" s="112">
        <f t="shared" si="204"/>
        <v>41.187207943925237</v>
      </c>
      <c r="R388" s="111">
        <f t="shared" si="218"/>
        <v>24165000</v>
      </c>
      <c r="S388" s="119"/>
    </row>
    <row r="389" spans="1:19" s="19" customFormat="1" x14ac:dyDescent="0.2">
      <c r="A389" s="120" t="s">
        <v>109</v>
      </c>
      <c r="B389" s="120" t="s">
        <v>110</v>
      </c>
      <c r="C389" s="21">
        <v>41088000</v>
      </c>
      <c r="D389" s="15">
        <v>0</v>
      </c>
      <c r="E389" s="15">
        <f>C389+D389</f>
        <v>41088000</v>
      </c>
      <c r="F389" s="93">
        <v>16923000</v>
      </c>
      <c r="G389" s="93">
        <v>0</v>
      </c>
      <c r="H389" s="93">
        <f>F389+G389</f>
        <v>16923000</v>
      </c>
      <c r="I389" s="93">
        <v>0</v>
      </c>
      <c r="J389" s="93">
        <v>0</v>
      </c>
      <c r="K389" s="93">
        <f>I389+J389</f>
        <v>0</v>
      </c>
      <c r="L389" s="93">
        <f>F389+I389</f>
        <v>16923000</v>
      </c>
      <c r="M389" s="93">
        <f>G389+J389</f>
        <v>0</v>
      </c>
      <c r="N389" s="93">
        <f>L389+M389</f>
        <v>16923000</v>
      </c>
      <c r="O389" s="94">
        <f t="shared" si="203"/>
        <v>41.187207943925237</v>
      </c>
      <c r="P389" s="94">
        <v>0</v>
      </c>
      <c r="Q389" s="94">
        <f t="shared" si="204"/>
        <v>41.187207943925237</v>
      </c>
      <c r="R389" s="93">
        <f t="shared" si="218"/>
        <v>24165000</v>
      </c>
      <c r="S389" s="39"/>
    </row>
    <row r="390" spans="1:19" s="22" customFormat="1" x14ac:dyDescent="0.2">
      <c r="A390" s="118" t="s">
        <v>111</v>
      </c>
      <c r="B390" s="118" t="s">
        <v>112</v>
      </c>
      <c r="C390" s="111">
        <f>SUM(C391:C392)</f>
        <v>21151000</v>
      </c>
      <c r="D390" s="111">
        <f>SUM(D391:D392)</f>
        <v>0</v>
      </c>
      <c r="E390" s="111">
        <f>SUM(E391:E392)</f>
        <v>21151000</v>
      </c>
      <c r="F390" s="111">
        <f t="shared" ref="F390:N390" si="240">SUM(F391:F392)</f>
        <v>14740743</v>
      </c>
      <c r="G390" s="111">
        <f t="shared" si="240"/>
        <v>0</v>
      </c>
      <c r="H390" s="111">
        <f t="shared" si="240"/>
        <v>14740743</v>
      </c>
      <c r="I390" s="111">
        <f t="shared" si="240"/>
        <v>0</v>
      </c>
      <c r="J390" s="111">
        <f t="shared" si="240"/>
        <v>0</v>
      </c>
      <c r="K390" s="111">
        <f t="shared" si="240"/>
        <v>0</v>
      </c>
      <c r="L390" s="111">
        <f t="shared" si="240"/>
        <v>14740743</v>
      </c>
      <c r="M390" s="111">
        <f t="shared" si="240"/>
        <v>0</v>
      </c>
      <c r="N390" s="111">
        <f t="shared" si="240"/>
        <v>14740743</v>
      </c>
      <c r="O390" s="112">
        <f t="shared" si="203"/>
        <v>69.69288922509574</v>
      </c>
      <c r="P390" s="112">
        <v>0</v>
      </c>
      <c r="Q390" s="112">
        <f t="shared" si="204"/>
        <v>69.69288922509574</v>
      </c>
      <c r="R390" s="111">
        <f t="shared" si="218"/>
        <v>6410257</v>
      </c>
      <c r="S390" s="121"/>
    </row>
    <row r="391" spans="1:19" s="11" customFormat="1" x14ac:dyDescent="0.2">
      <c r="A391" s="120" t="s">
        <v>113</v>
      </c>
      <c r="B391" s="120" t="s">
        <v>91</v>
      </c>
      <c r="C391" s="21">
        <v>6110000</v>
      </c>
      <c r="D391" s="15">
        <v>0</v>
      </c>
      <c r="E391" s="15">
        <f>C391+D391</f>
        <v>6110000</v>
      </c>
      <c r="F391" s="93">
        <v>6103890</v>
      </c>
      <c r="G391" s="93">
        <v>0</v>
      </c>
      <c r="H391" s="93">
        <f>F391+G391</f>
        <v>6103890</v>
      </c>
      <c r="I391" s="93">
        <v>0</v>
      </c>
      <c r="J391" s="93">
        <v>0</v>
      </c>
      <c r="K391" s="93">
        <f>I391+J391</f>
        <v>0</v>
      </c>
      <c r="L391" s="93">
        <f>F391+I391</f>
        <v>6103890</v>
      </c>
      <c r="M391" s="93">
        <f>G391+J391</f>
        <v>0</v>
      </c>
      <c r="N391" s="93">
        <f>L391+M391</f>
        <v>6103890</v>
      </c>
      <c r="O391" s="94">
        <f t="shared" si="203"/>
        <v>99.9</v>
      </c>
      <c r="P391" s="94">
        <v>0</v>
      </c>
      <c r="Q391" s="94">
        <f t="shared" si="204"/>
        <v>99.9</v>
      </c>
      <c r="R391" s="93">
        <f t="shared" si="218"/>
        <v>6110</v>
      </c>
      <c r="S391" s="95"/>
    </row>
    <row r="392" spans="1:19" s="11" customFormat="1" x14ac:dyDescent="0.2">
      <c r="A392" s="120" t="s">
        <v>114</v>
      </c>
      <c r="B392" s="120" t="s">
        <v>93</v>
      </c>
      <c r="C392" s="21">
        <v>15041000</v>
      </c>
      <c r="D392" s="15">
        <v>0</v>
      </c>
      <c r="E392" s="15">
        <f>C392+D392</f>
        <v>15041000</v>
      </c>
      <c r="F392" s="93">
        <v>8636853</v>
      </c>
      <c r="G392" s="93">
        <v>0</v>
      </c>
      <c r="H392" s="93">
        <f>F392+G392</f>
        <v>8636853</v>
      </c>
      <c r="I392" s="93">
        <v>0</v>
      </c>
      <c r="J392" s="93">
        <v>0</v>
      </c>
      <c r="K392" s="93">
        <f>I392+J392</f>
        <v>0</v>
      </c>
      <c r="L392" s="93">
        <f>F392+I392</f>
        <v>8636853</v>
      </c>
      <c r="M392" s="93">
        <f>G392+J392</f>
        <v>0</v>
      </c>
      <c r="N392" s="93">
        <f>L392+M392</f>
        <v>8636853</v>
      </c>
      <c r="O392" s="94">
        <f t="shared" si="203"/>
        <v>57.422066351971282</v>
      </c>
      <c r="P392" s="94">
        <v>0</v>
      </c>
      <c r="Q392" s="94">
        <f t="shared" si="204"/>
        <v>57.422066351971282</v>
      </c>
      <c r="R392" s="93">
        <f t="shared" si="218"/>
        <v>6404147</v>
      </c>
      <c r="S392" s="95"/>
    </row>
    <row r="393" spans="1:19" s="22" customFormat="1" x14ac:dyDescent="0.2">
      <c r="A393" s="118" t="s">
        <v>115</v>
      </c>
      <c r="B393" s="118" t="s">
        <v>116</v>
      </c>
      <c r="C393" s="111">
        <f>C394</f>
        <v>3878400</v>
      </c>
      <c r="D393" s="111">
        <f>D394</f>
        <v>0</v>
      </c>
      <c r="E393" s="111">
        <f>E394</f>
        <v>3878400</v>
      </c>
      <c r="F393" s="111">
        <f t="shared" ref="F393:N393" si="241">F394</f>
        <v>1939200</v>
      </c>
      <c r="G393" s="111">
        <f t="shared" si="241"/>
        <v>0</v>
      </c>
      <c r="H393" s="111">
        <f t="shared" si="241"/>
        <v>1939200</v>
      </c>
      <c r="I393" s="111">
        <f t="shared" si="241"/>
        <v>0</v>
      </c>
      <c r="J393" s="111">
        <f t="shared" si="241"/>
        <v>0</v>
      </c>
      <c r="K393" s="111">
        <f t="shared" si="241"/>
        <v>0</v>
      </c>
      <c r="L393" s="111">
        <f t="shared" si="241"/>
        <v>1939200</v>
      </c>
      <c r="M393" s="111">
        <f t="shared" si="241"/>
        <v>0</v>
      </c>
      <c r="N393" s="111">
        <f t="shared" si="241"/>
        <v>1939200</v>
      </c>
      <c r="O393" s="112">
        <f t="shared" si="203"/>
        <v>50</v>
      </c>
      <c r="P393" s="112">
        <v>0</v>
      </c>
      <c r="Q393" s="112">
        <f t="shared" si="204"/>
        <v>50</v>
      </c>
      <c r="R393" s="111">
        <f t="shared" si="218"/>
        <v>1939200</v>
      </c>
      <c r="S393" s="121"/>
    </row>
    <row r="394" spans="1:19" s="11" customFormat="1" x14ac:dyDescent="0.2">
      <c r="A394" s="29" t="s">
        <v>117</v>
      </c>
      <c r="B394" s="30" t="s">
        <v>118</v>
      </c>
      <c r="C394" s="15">
        <v>3878400</v>
      </c>
      <c r="D394" s="15">
        <v>0</v>
      </c>
      <c r="E394" s="15">
        <f>C394+D394</f>
        <v>3878400</v>
      </c>
      <c r="F394" s="93">
        <v>1939200</v>
      </c>
      <c r="G394" s="93">
        <v>0</v>
      </c>
      <c r="H394" s="93">
        <f>F394+G394</f>
        <v>1939200</v>
      </c>
      <c r="I394" s="93">
        <v>0</v>
      </c>
      <c r="J394" s="93">
        <v>0</v>
      </c>
      <c r="K394" s="93">
        <f>I394+J394</f>
        <v>0</v>
      </c>
      <c r="L394" s="93">
        <f>F394+I394</f>
        <v>1939200</v>
      </c>
      <c r="M394" s="93">
        <f>G394+J394</f>
        <v>0</v>
      </c>
      <c r="N394" s="93">
        <f>L394+M394</f>
        <v>1939200</v>
      </c>
      <c r="O394" s="94">
        <f t="shared" si="203"/>
        <v>50</v>
      </c>
      <c r="P394" s="94">
        <v>0</v>
      </c>
      <c r="Q394" s="94">
        <f t="shared" si="204"/>
        <v>50</v>
      </c>
      <c r="R394" s="93">
        <f t="shared" si="218"/>
        <v>1939200</v>
      </c>
      <c r="S394" s="95"/>
    </row>
    <row r="395" spans="1:19" s="22" customFormat="1" x14ac:dyDescent="0.2">
      <c r="A395" s="110" t="s">
        <v>363</v>
      </c>
      <c r="B395" s="110" t="s">
        <v>120</v>
      </c>
      <c r="C395" s="111">
        <f t="shared" ref="C395:N395" si="242">SUM(C396:C396)</f>
        <v>274800000</v>
      </c>
      <c r="D395" s="111">
        <f t="shared" si="242"/>
        <v>0</v>
      </c>
      <c r="E395" s="111">
        <f t="shared" si="242"/>
        <v>274800000</v>
      </c>
      <c r="F395" s="111">
        <f t="shared" si="242"/>
        <v>253257575</v>
      </c>
      <c r="G395" s="111">
        <f t="shared" si="242"/>
        <v>0</v>
      </c>
      <c r="H395" s="111">
        <f t="shared" si="242"/>
        <v>253257575</v>
      </c>
      <c r="I395" s="111">
        <f t="shared" si="242"/>
        <v>16281000</v>
      </c>
      <c r="J395" s="111">
        <f t="shared" si="242"/>
        <v>0</v>
      </c>
      <c r="K395" s="111">
        <f t="shared" si="242"/>
        <v>16281000</v>
      </c>
      <c r="L395" s="111">
        <f t="shared" si="242"/>
        <v>269538575</v>
      </c>
      <c r="M395" s="111">
        <f t="shared" si="242"/>
        <v>0</v>
      </c>
      <c r="N395" s="111">
        <f t="shared" si="242"/>
        <v>269538575</v>
      </c>
      <c r="O395" s="112">
        <f t="shared" si="203"/>
        <v>98.085362081513821</v>
      </c>
      <c r="P395" s="112">
        <v>0</v>
      </c>
      <c r="Q395" s="112">
        <f t="shared" si="204"/>
        <v>98.085362081513821</v>
      </c>
      <c r="R395" s="111">
        <f t="shared" si="218"/>
        <v>5261425</v>
      </c>
      <c r="S395" s="121"/>
    </row>
    <row r="396" spans="1:19" s="11" customFormat="1" x14ac:dyDescent="0.2">
      <c r="A396" s="120" t="s">
        <v>78</v>
      </c>
      <c r="B396" s="120" t="s">
        <v>79</v>
      </c>
      <c r="C396" s="21">
        <v>274800000</v>
      </c>
      <c r="D396" s="15">
        <v>0</v>
      </c>
      <c r="E396" s="15">
        <f>C396+D396</f>
        <v>274800000</v>
      </c>
      <c r="F396" s="93">
        <v>253257575</v>
      </c>
      <c r="G396" s="93">
        <v>0</v>
      </c>
      <c r="H396" s="93">
        <f>F396+G396</f>
        <v>253257575</v>
      </c>
      <c r="I396" s="93">
        <v>16281000</v>
      </c>
      <c r="J396" s="93">
        <v>0</v>
      </c>
      <c r="K396" s="93">
        <f>I396+J396</f>
        <v>16281000</v>
      </c>
      <c r="L396" s="93">
        <f>F396+I396</f>
        <v>269538575</v>
      </c>
      <c r="M396" s="93">
        <f>G396+J396</f>
        <v>0</v>
      </c>
      <c r="N396" s="93">
        <f>L396+M396</f>
        <v>269538575</v>
      </c>
      <c r="O396" s="94">
        <f t="shared" si="203"/>
        <v>98.085362081513821</v>
      </c>
      <c r="P396" s="94">
        <v>0</v>
      </c>
      <c r="Q396" s="94">
        <f t="shared" si="204"/>
        <v>98.085362081513821</v>
      </c>
      <c r="R396" s="93">
        <f t="shared" si="218"/>
        <v>5261425</v>
      </c>
      <c r="S396" s="95"/>
    </row>
    <row r="397" spans="1:19" s="17" customFormat="1" ht="17.25" customHeight="1" x14ac:dyDescent="0.2">
      <c r="A397" s="83" t="s">
        <v>125</v>
      </c>
      <c r="B397" s="169" t="s">
        <v>126</v>
      </c>
      <c r="C397" s="115">
        <f>C398</f>
        <v>604665400</v>
      </c>
      <c r="D397" s="115">
        <f>D398</f>
        <v>0</v>
      </c>
      <c r="E397" s="115">
        <f>E398</f>
        <v>604665400</v>
      </c>
      <c r="F397" s="115">
        <f t="shared" ref="F397:N397" si="243">F398</f>
        <v>90720300</v>
      </c>
      <c r="G397" s="115">
        <f t="shared" si="243"/>
        <v>0</v>
      </c>
      <c r="H397" s="115">
        <f t="shared" si="243"/>
        <v>90720300</v>
      </c>
      <c r="I397" s="115">
        <f t="shared" si="243"/>
        <v>0</v>
      </c>
      <c r="J397" s="115">
        <f t="shared" si="243"/>
        <v>0</v>
      </c>
      <c r="K397" s="115">
        <f t="shared" si="243"/>
        <v>0</v>
      </c>
      <c r="L397" s="115">
        <f t="shared" si="243"/>
        <v>90720300</v>
      </c>
      <c r="M397" s="115">
        <f t="shared" si="243"/>
        <v>0</v>
      </c>
      <c r="N397" s="115">
        <f t="shared" si="243"/>
        <v>90720300</v>
      </c>
      <c r="O397" s="116">
        <f t="shared" si="203"/>
        <v>15.003388650979533</v>
      </c>
      <c r="P397" s="116">
        <v>0</v>
      </c>
      <c r="Q397" s="116">
        <f t="shared" si="204"/>
        <v>15.003388650979533</v>
      </c>
      <c r="R397" s="115">
        <f t="shared" si="218"/>
        <v>513945100</v>
      </c>
      <c r="S397" s="117"/>
    </row>
    <row r="398" spans="1:19" s="16" customFormat="1" x14ac:dyDescent="0.2">
      <c r="A398" s="118" t="s">
        <v>131</v>
      </c>
      <c r="B398" s="118" t="s">
        <v>132</v>
      </c>
      <c r="C398" s="111">
        <f>SUM(C399:C407)</f>
        <v>604665400</v>
      </c>
      <c r="D398" s="111">
        <f>SUM(D399:D407)</f>
        <v>0</v>
      </c>
      <c r="E398" s="111">
        <f>SUM(E399:E407)</f>
        <v>604665400</v>
      </c>
      <c r="F398" s="111">
        <f t="shared" ref="F398:N398" si="244">SUM(F399:F407)</f>
        <v>90720300</v>
      </c>
      <c r="G398" s="111">
        <f t="shared" si="244"/>
        <v>0</v>
      </c>
      <c r="H398" s="111">
        <f t="shared" si="244"/>
        <v>90720300</v>
      </c>
      <c r="I398" s="111">
        <f t="shared" si="244"/>
        <v>0</v>
      </c>
      <c r="J398" s="111">
        <f t="shared" si="244"/>
        <v>0</v>
      </c>
      <c r="K398" s="111">
        <f t="shared" si="244"/>
        <v>0</v>
      </c>
      <c r="L398" s="111">
        <f t="shared" si="244"/>
        <v>90720300</v>
      </c>
      <c r="M398" s="111">
        <f t="shared" si="244"/>
        <v>0</v>
      </c>
      <c r="N398" s="111">
        <f t="shared" si="244"/>
        <v>90720300</v>
      </c>
      <c r="O398" s="112">
        <f t="shared" ref="O398:O461" si="245">L398/C398*100</f>
        <v>15.003388650979533</v>
      </c>
      <c r="P398" s="112">
        <v>0</v>
      </c>
      <c r="Q398" s="112">
        <f t="shared" ref="Q398:Q461" si="246">N398/E398*100</f>
        <v>15.003388650979533</v>
      </c>
      <c r="R398" s="111">
        <f t="shared" si="218"/>
        <v>513945100</v>
      </c>
      <c r="S398" s="113"/>
    </row>
    <row r="399" spans="1:19" s="11" customFormat="1" x14ac:dyDescent="0.2">
      <c r="A399" s="120" t="s">
        <v>137</v>
      </c>
      <c r="B399" s="120" t="s">
        <v>138</v>
      </c>
      <c r="C399" s="21">
        <v>7338200</v>
      </c>
      <c r="D399" s="15">
        <v>0</v>
      </c>
      <c r="E399" s="15">
        <f t="shared" ref="E399:E407" si="247">C399+D399</f>
        <v>7338200</v>
      </c>
      <c r="F399" s="93">
        <v>7215000</v>
      </c>
      <c r="G399" s="93">
        <v>0</v>
      </c>
      <c r="H399" s="93">
        <f t="shared" ref="H399:H407" si="248">F399+G399</f>
        <v>7215000</v>
      </c>
      <c r="I399" s="93">
        <v>0</v>
      </c>
      <c r="J399" s="93">
        <v>0</v>
      </c>
      <c r="K399" s="93">
        <f t="shared" ref="K399:K407" si="249">I399+J399</f>
        <v>0</v>
      </c>
      <c r="L399" s="93">
        <f t="shared" ref="L399:M407" si="250">F399+I399</f>
        <v>7215000</v>
      </c>
      <c r="M399" s="93">
        <f t="shared" si="250"/>
        <v>0</v>
      </c>
      <c r="N399" s="93">
        <f t="shared" ref="N399:N407" si="251">L399+M399</f>
        <v>7215000</v>
      </c>
      <c r="O399" s="94">
        <f t="shared" si="245"/>
        <v>98.321114169687391</v>
      </c>
      <c r="P399" s="94">
        <v>0</v>
      </c>
      <c r="Q399" s="94">
        <f t="shared" si="246"/>
        <v>98.321114169687391</v>
      </c>
      <c r="R399" s="93">
        <f t="shared" si="218"/>
        <v>123200</v>
      </c>
      <c r="S399" s="95"/>
    </row>
    <row r="400" spans="1:19" s="11" customFormat="1" x14ac:dyDescent="0.2">
      <c r="A400" s="120" t="s">
        <v>139</v>
      </c>
      <c r="B400" s="120" t="s">
        <v>140</v>
      </c>
      <c r="C400" s="21">
        <v>13852800</v>
      </c>
      <c r="D400" s="15">
        <v>0</v>
      </c>
      <c r="E400" s="15">
        <f t="shared" si="247"/>
        <v>13852800</v>
      </c>
      <c r="F400" s="163">
        <v>13636350</v>
      </c>
      <c r="G400" s="93">
        <v>0</v>
      </c>
      <c r="H400" s="93">
        <f t="shared" si="248"/>
        <v>13636350</v>
      </c>
      <c r="I400" s="93">
        <v>0</v>
      </c>
      <c r="J400" s="93">
        <v>0</v>
      </c>
      <c r="K400" s="93">
        <f t="shared" si="249"/>
        <v>0</v>
      </c>
      <c r="L400" s="93">
        <f t="shared" si="250"/>
        <v>13636350</v>
      </c>
      <c r="M400" s="93">
        <f t="shared" si="250"/>
        <v>0</v>
      </c>
      <c r="N400" s="93">
        <f t="shared" si="251"/>
        <v>13636350</v>
      </c>
      <c r="O400" s="94">
        <f t="shared" si="245"/>
        <v>98.4375</v>
      </c>
      <c r="P400" s="94">
        <v>0</v>
      </c>
      <c r="Q400" s="94">
        <f t="shared" si="246"/>
        <v>98.4375</v>
      </c>
      <c r="R400" s="93">
        <f t="shared" si="218"/>
        <v>216450</v>
      </c>
      <c r="S400" s="95"/>
    </row>
    <row r="401" spans="1:19" s="11" customFormat="1" x14ac:dyDescent="0.2">
      <c r="A401" s="120" t="s">
        <v>364</v>
      </c>
      <c r="B401" s="120" t="s">
        <v>365</v>
      </c>
      <c r="C401" s="21">
        <v>16338000</v>
      </c>
      <c r="D401" s="15">
        <v>0</v>
      </c>
      <c r="E401" s="15">
        <f t="shared" si="247"/>
        <v>16338000</v>
      </c>
      <c r="F401" s="93">
        <v>15984000</v>
      </c>
      <c r="G401" s="93">
        <v>0</v>
      </c>
      <c r="H401" s="93">
        <f t="shared" si="248"/>
        <v>15984000</v>
      </c>
      <c r="I401" s="93">
        <v>0</v>
      </c>
      <c r="J401" s="93">
        <v>0</v>
      </c>
      <c r="K401" s="93">
        <f t="shared" si="249"/>
        <v>0</v>
      </c>
      <c r="L401" s="93">
        <f t="shared" si="250"/>
        <v>15984000</v>
      </c>
      <c r="M401" s="93">
        <f t="shared" si="250"/>
        <v>0</v>
      </c>
      <c r="N401" s="93">
        <f t="shared" si="251"/>
        <v>15984000</v>
      </c>
      <c r="O401" s="94">
        <f t="shared" si="245"/>
        <v>97.833272126331252</v>
      </c>
      <c r="P401" s="94">
        <v>0</v>
      </c>
      <c r="Q401" s="94">
        <f t="shared" si="246"/>
        <v>97.833272126331252</v>
      </c>
      <c r="R401" s="93">
        <f t="shared" si="218"/>
        <v>354000</v>
      </c>
      <c r="S401" s="95"/>
    </row>
    <row r="402" spans="1:19" s="11" customFormat="1" x14ac:dyDescent="0.2">
      <c r="A402" s="120" t="s">
        <v>143</v>
      </c>
      <c r="B402" s="120" t="s">
        <v>144</v>
      </c>
      <c r="C402" s="21">
        <v>23311000</v>
      </c>
      <c r="D402" s="15">
        <v>0</v>
      </c>
      <c r="E402" s="15">
        <f t="shared" si="247"/>
        <v>23311000</v>
      </c>
      <c r="F402" s="96">
        <v>0</v>
      </c>
      <c r="G402" s="93">
        <v>0</v>
      </c>
      <c r="H402" s="93">
        <f t="shared" si="248"/>
        <v>0</v>
      </c>
      <c r="I402" s="93">
        <v>0</v>
      </c>
      <c r="J402" s="93">
        <v>0</v>
      </c>
      <c r="K402" s="93">
        <f t="shared" si="249"/>
        <v>0</v>
      </c>
      <c r="L402" s="93">
        <f t="shared" si="250"/>
        <v>0</v>
      </c>
      <c r="M402" s="93">
        <f t="shared" si="250"/>
        <v>0</v>
      </c>
      <c r="N402" s="93">
        <f t="shared" si="251"/>
        <v>0</v>
      </c>
      <c r="O402" s="94">
        <f t="shared" si="245"/>
        <v>0</v>
      </c>
      <c r="P402" s="94">
        <v>0</v>
      </c>
      <c r="Q402" s="94">
        <f t="shared" si="246"/>
        <v>0</v>
      </c>
      <c r="R402" s="93">
        <f t="shared" si="218"/>
        <v>23311000</v>
      </c>
      <c r="S402" s="95"/>
    </row>
    <row r="403" spans="1:19" s="11" customFormat="1" x14ac:dyDescent="0.2">
      <c r="A403" s="120" t="s">
        <v>283</v>
      </c>
      <c r="B403" s="120" t="s">
        <v>301</v>
      </c>
      <c r="C403" s="21">
        <v>34320000</v>
      </c>
      <c r="D403" s="15">
        <v>0</v>
      </c>
      <c r="E403" s="15">
        <f t="shared" si="247"/>
        <v>34320000</v>
      </c>
      <c r="F403" s="96">
        <v>0</v>
      </c>
      <c r="G403" s="93">
        <v>0</v>
      </c>
      <c r="H403" s="93">
        <f t="shared" si="248"/>
        <v>0</v>
      </c>
      <c r="I403" s="93">
        <v>0</v>
      </c>
      <c r="J403" s="93">
        <v>0</v>
      </c>
      <c r="K403" s="93">
        <f t="shared" si="249"/>
        <v>0</v>
      </c>
      <c r="L403" s="93">
        <f t="shared" si="250"/>
        <v>0</v>
      </c>
      <c r="M403" s="93">
        <f t="shared" si="250"/>
        <v>0</v>
      </c>
      <c r="N403" s="93">
        <f t="shared" si="251"/>
        <v>0</v>
      </c>
      <c r="O403" s="94">
        <f t="shared" si="245"/>
        <v>0</v>
      </c>
      <c r="P403" s="94">
        <v>0</v>
      </c>
      <c r="Q403" s="94">
        <f t="shared" si="246"/>
        <v>0</v>
      </c>
      <c r="R403" s="93">
        <f t="shared" si="218"/>
        <v>34320000</v>
      </c>
      <c r="S403" s="95"/>
    </row>
    <row r="404" spans="1:19" s="11" customFormat="1" x14ac:dyDescent="0.2">
      <c r="A404" s="120" t="s">
        <v>366</v>
      </c>
      <c r="B404" s="120" t="s">
        <v>367</v>
      </c>
      <c r="C404" s="21">
        <v>21627800</v>
      </c>
      <c r="D404" s="15">
        <v>0</v>
      </c>
      <c r="E404" s="15">
        <f t="shared" si="247"/>
        <v>21627800</v>
      </c>
      <c r="F404" s="96">
        <v>0</v>
      </c>
      <c r="G404" s="93">
        <v>0</v>
      </c>
      <c r="H404" s="93">
        <f t="shared" si="248"/>
        <v>0</v>
      </c>
      <c r="I404" s="93">
        <v>0</v>
      </c>
      <c r="J404" s="93">
        <v>0</v>
      </c>
      <c r="K404" s="93">
        <f t="shared" si="249"/>
        <v>0</v>
      </c>
      <c r="L404" s="93">
        <f t="shared" si="250"/>
        <v>0</v>
      </c>
      <c r="M404" s="93">
        <f t="shared" si="250"/>
        <v>0</v>
      </c>
      <c r="N404" s="93">
        <f t="shared" si="251"/>
        <v>0</v>
      </c>
      <c r="O404" s="94">
        <f t="shared" si="245"/>
        <v>0</v>
      </c>
      <c r="P404" s="94">
        <v>0</v>
      </c>
      <c r="Q404" s="94">
        <f t="shared" si="246"/>
        <v>0</v>
      </c>
      <c r="R404" s="93">
        <f t="shared" si="218"/>
        <v>21627800</v>
      </c>
      <c r="S404" s="95"/>
    </row>
    <row r="405" spans="1:19" s="11" customFormat="1" x14ac:dyDescent="0.2">
      <c r="A405" s="120" t="s">
        <v>151</v>
      </c>
      <c r="B405" s="120" t="s">
        <v>152</v>
      </c>
      <c r="C405" s="21">
        <v>90113000</v>
      </c>
      <c r="D405" s="15">
        <v>0</v>
      </c>
      <c r="E405" s="15">
        <f t="shared" si="247"/>
        <v>90113000</v>
      </c>
      <c r="F405" s="96">
        <v>0</v>
      </c>
      <c r="G405" s="93">
        <v>0</v>
      </c>
      <c r="H405" s="93">
        <f t="shared" si="248"/>
        <v>0</v>
      </c>
      <c r="I405" s="93">
        <v>0</v>
      </c>
      <c r="J405" s="93">
        <v>0</v>
      </c>
      <c r="K405" s="93">
        <f t="shared" si="249"/>
        <v>0</v>
      </c>
      <c r="L405" s="93">
        <f t="shared" si="250"/>
        <v>0</v>
      </c>
      <c r="M405" s="93">
        <f t="shared" si="250"/>
        <v>0</v>
      </c>
      <c r="N405" s="93">
        <f t="shared" si="251"/>
        <v>0</v>
      </c>
      <c r="O405" s="94">
        <f t="shared" si="245"/>
        <v>0</v>
      </c>
      <c r="P405" s="94">
        <v>0</v>
      </c>
      <c r="Q405" s="94">
        <f t="shared" si="246"/>
        <v>0</v>
      </c>
      <c r="R405" s="93">
        <f t="shared" si="218"/>
        <v>90113000</v>
      </c>
      <c r="S405" s="95"/>
    </row>
    <row r="406" spans="1:19" s="11" customFormat="1" x14ac:dyDescent="0.2">
      <c r="A406" s="120" t="s">
        <v>203</v>
      </c>
      <c r="B406" s="120" t="s">
        <v>204</v>
      </c>
      <c r="C406" s="21">
        <v>81570000</v>
      </c>
      <c r="D406" s="15">
        <v>0</v>
      </c>
      <c r="E406" s="15">
        <f t="shared" si="247"/>
        <v>81570000</v>
      </c>
      <c r="F406" s="93">
        <v>53884950</v>
      </c>
      <c r="G406" s="93">
        <v>0</v>
      </c>
      <c r="H406" s="93">
        <f t="shared" si="248"/>
        <v>53884950</v>
      </c>
      <c r="I406" s="93">
        <v>0</v>
      </c>
      <c r="J406" s="93">
        <v>0</v>
      </c>
      <c r="K406" s="93">
        <f t="shared" si="249"/>
        <v>0</v>
      </c>
      <c r="L406" s="93">
        <f t="shared" si="250"/>
        <v>53884950</v>
      </c>
      <c r="M406" s="93">
        <f t="shared" si="250"/>
        <v>0</v>
      </c>
      <c r="N406" s="93">
        <f t="shared" si="251"/>
        <v>53884950</v>
      </c>
      <c r="O406" s="94">
        <f t="shared" si="245"/>
        <v>66.059764619345344</v>
      </c>
      <c r="P406" s="94">
        <v>0</v>
      </c>
      <c r="Q406" s="94">
        <f t="shared" si="246"/>
        <v>66.059764619345344</v>
      </c>
      <c r="R406" s="93">
        <f t="shared" si="218"/>
        <v>27685050</v>
      </c>
      <c r="S406" s="95"/>
    </row>
    <row r="407" spans="1:19" s="11" customFormat="1" x14ac:dyDescent="0.2">
      <c r="A407" s="120" t="s">
        <v>368</v>
      </c>
      <c r="B407" s="120" t="s">
        <v>369</v>
      </c>
      <c r="C407" s="21">
        <v>316194600</v>
      </c>
      <c r="D407" s="15">
        <v>0</v>
      </c>
      <c r="E407" s="15">
        <f t="shared" si="247"/>
        <v>316194600</v>
      </c>
      <c r="F407" s="96">
        <v>0</v>
      </c>
      <c r="G407" s="93">
        <v>0</v>
      </c>
      <c r="H407" s="93">
        <f t="shared" si="248"/>
        <v>0</v>
      </c>
      <c r="I407" s="93">
        <v>0</v>
      </c>
      <c r="J407" s="93">
        <v>0</v>
      </c>
      <c r="K407" s="93">
        <f t="shared" si="249"/>
        <v>0</v>
      </c>
      <c r="L407" s="93">
        <f t="shared" si="250"/>
        <v>0</v>
      </c>
      <c r="M407" s="93">
        <f t="shared" si="250"/>
        <v>0</v>
      </c>
      <c r="N407" s="93">
        <f t="shared" si="251"/>
        <v>0</v>
      </c>
      <c r="O407" s="94">
        <f t="shared" si="245"/>
        <v>0</v>
      </c>
      <c r="P407" s="94">
        <v>0</v>
      </c>
      <c r="Q407" s="94">
        <f t="shared" si="246"/>
        <v>0</v>
      </c>
      <c r="R407" s="93">
        <f t="shared" si="218"/>
        <v>316194600</v>
      </c>
      <c r="S407" s="95"/>
    </row>
    <row r="408" spans="1:19" s="23" customFormat="1" ht="22.5" customHeight="1" x14ac:dyDescent="0.2">
      <c r="A408" s="83" t="s">
        <v>157</v>
      </c>
      <c r="B408" s="114" t="s">
        <v>158</v>
      </c>
      <c r="C408" s="115">
        <f>C409+C411+C416+C418</f>
        <v>521213280</v>
      </c>
      <c r="D408" s="115">
        <f>D409+D411+D416+D418</f>
        <v>0</v>
      </c>
      <c r="E408" s="115">
        <f>E409+E411+E416+E418</f>
        <v>521213280</v>
      </c>
      <c r="F408" s="115">
        <f t="shared" ref="F408:N408" si="252">F409+F411+F416+F418</f>
        <v>301964153</v>
      </c>
      <c r="G408" s="115">
        <f t="shared" si="252"/>
        <v>0</v>
      </c>
      <c r="H408" s="115">
        <f t="shared" si="252"/>
        <v>301964153</v>
      </c>
      <c r="I408" s="115">
        <f t="shared" si="252"/>
        <v>0</v>
      </c>
      <c r="J408" s="115">
        <f t="shared" si="252"/>
        <v>0</v>
      </c>
      <c r="K408" s="115">
        <f t="shared" si="252"/>
        <v>0</v>
      </c>
      <c r="L408" s="115">
        <f t="shared" si="252"/>
        <v>301964153</v>
      </c>
      <c r="M408" s="115">
        <f t="shared" si="252"/>
        <v>0</v>
      </c>
      <c r="N408" s="115">
        <f t="shared" si="252"/>
        <v>301964153</v>
      </c>
      <c r="O408" s="116">
        <f t="shared" si="245"/>
        <v>57.934854039022184</v>
      </c>
      <c r="P408" s="116">
        <v>0</v>
      </c>
      <c r="Q408" s="116">
        <f t="shared" si="246"/>
        <v>57.934854039022184</v>
      </c>
      <c r="R408" s="115">
        <f t="shared" si="218"/>
        <v>219249127</v>
      </c>
      <c r="S408" s="122"/>
    </row>
    <row r="409" spans="1:19" s="22" customFormat="1" x14ac:dyDescent="0.2">
      <c r="A409" s="118" t="s">
        <v>159</v>
      </c>
      <c r="B409" s="118" t="s">
        <v>160</v>
      </c>
      <c r="C409" s="111">
        <f t="shared" ref="C409:N409" si="253">SUM(C410:C410)</f>
        <v>5200000</v>
      </c>
      <c r="D409" s="111">
        <f t="shared" si="253"/>
        <v>0</v>
      </c>
      <c r="E409" s="111">
        <f t="shared" si="253"/>
        <v>5200000</v>
      </c>
      <c r="F409" s="111">
        <f t="shared" si="253"/>
        <v>3900000</v>
      </c>
      <c r="G409" s="111">
        <f t="shared" si="253"/>
        <v>0</v>
      </c>
      <c r="H409" s="111">
        <f t="shared" si="253"/>
        <v>3900000</v>
      </c>
      <c r="I409" s="111">
        <f t="shared" si="253"/>
        <v>0</v>
      </c>
      <c r="J409" s="111">
        <f t="shared" si="253"/>
        <v>0</v>
      </c>
      <c r="K409" s="111">
        <f t="shared" si="253"/>
        <v>0</v>
      </c>
      <c r="L409" s="111">
        <f t="shared" si="253"/>
        <v>3900000</v>
      </c>
      <c r="M409" s="111">
        <f t="shared" si="253"/>
        <v>0</v>
      </c>
      <c r="N409" s="111">
        <f t="shared" si="253"/>
        <v>3900000</v>
      </c>
      <c r="O409" s="112">
        <f t="shared" si="245"/>
        <v>75</v>
      </c>
      <c r="P409" s="112">
        <v>0</v>
      </c>
      <c r="Q409" s="112">
        <f t="shared" si="246"/>
        <v>75</v>
      </c>
      <c r="R409" s="111">
        <f t="shared" si="218"/>
        <v>1300000</v>
      </c>
      <c r="S409" s="121"/>
    </row>
    <row r="410" spans="1:19" s="11" customFormat="1" x14ac:dyDescent="0.2">
      <c r="A410" s="120" t="s">
        <v>161</v>
      </c>
      <c r="B410" s="120" t="s">
        <v>162</v>
      </c>
      <c r="C410" s="21">
        <v>5200000</v>
      </c>
      <c r="D410" s="15">
        <v>0</v>
      </c>
      <c r="E410" s="15">
        <f>C410+D410</f>
        <v>5200000</v>
      </c>
      <c r="F410" s="93">
        <v>3900000</v>
      </c>
      <c r="G410" s="93">
        <v>0</v>
      </c>
      <c r="H410" s="93">
        <f>F410+G410</f>
        <v>3900000</v>
      </c>
      <c r="I410" s="93">
        <v>0</v>
      </c>
      <c r="J410" s="93">
        <v>0</v>
      </c>
      <c r="K410" s="93">
        <f>I410+J410</f>
        <v>0</v>
      </c>
      <c r="L410" s="93">
        <f>F410+I410</f>
        <v>3900000</v>
      </c>
      <c r="M410" s="93">
        <f>G410+J410</f>
        <v>0</v>
      </c>
      <c r="N410" s="93">
        <f>L410+M410</f>
        <v>3900000</v>
      </c>
      <c r="O410" s="94">
        <f t="shared" si="245"/>
        <v>75</v>
      </c>
      <c r="P410" s="94">
        <v>0</v>
      </c>
      <c r="Q410" s="94">
        <f t="shared" si="246"/>
        <v>75</v>
      </c>
      <c r="R410" s="93">
        <f t="shared" si="218"/>
        <v>1300000</v>
      </c>
      <c r="S410" s="95"/>
    </row>
    <row r="411" spans="1:19" s="22" customFormat="1" x14ac:dyDescent="0.2">
      <c r="A411" s="118" t="s">
        <v>163</v>
      </c>
      <c r="B411" s="118" t="s">
        <v>164</v>
      </c>
      <c r="C411" s="111">
        <f>SUM(C412:C415)</f>
        <v>178912800</v>
      </c>
      <c r="D411" s="111">
        <f>SUM(D412:D415)</f>
        <v>0</v>
      </c>
      <c r="E411" s="111">
        <f>SUM(E412:E415)</f>
        <v>178912800</v>
      </c>
      <c r="F411" s="111">
        <f t="shared" ref="F411:N411" si="254">SUM(F412:F415)</f>
        <v>90643301</v>
      </c>
      <c r="G411" s="111">
        <f t="shared" si="254"/>
        <v>0</v>
      </c>
      <c r="H411" s="111">
        <f t="shared" si="254"/>
        <v>90643301</v>
      </c>
      <c r="I411" s="111">
        <f t="shared" si="254"/>
        <v>0</v>
      </c>
      <c r="J411" s="111">
        <f t="shared" si="254"/>
        <v>0</v>
      </c>
      <c r="K411" s="111">
        <f t="shared" si="254"/>
        <v>0</v>
      </c>
      <c r="L411" s="111">
        <f t="shared" si="254"/>
        <v>90643301</v>
      </c>
      <c r="M411" s="111">
        <f t="shared" si="254"/>
        <v>0</v>
      </c>
      <c r="N411" s="111">
        <f t="shared" si="254"/>
        <v>90643301</v>
      </c>
      <c r="O411" s="112">
        <f t="shared" si="245"/>
        <v>50.663396358449475</v>
      </c>
      <c r="P411" s="112">
        <v>0</v>
      </c>
      <c r="Q411" s="112">
        <f t="shared" si="246"/>
        <v>50.663396358449475</v>
      </c>
      <c r="R411" s="111">
        <f t="shared" si="218"/>
        <v>88269499</v>
      </c>
      <c r="S411" s="121"/>
    </row>
    <row r="412" spans="1:19" s="11" customFormat="1" x14ac:dyDescent="0.2">
      <c r="A412" s="120" t="s">
        <v>167</v>
      </c>
      <c r="B412" s="120" t="s">
        <v>168</v>
      </c>
      <c r="C412" s="21">
        <v>1800000</v>
      </c>
      <c r="D412" s="15">
        <v>0</v>
      </c>
      <c r="E412" s="15">
        <f>C412+D412</f>
        <v>1800000</v>
      </c>
      <c r="F412" s="93">
        <v>407465</v>
      </c>
      <c r="G412" s="93">
        <v>0</v>
      </c>
      <c r="H412" s="93">
        <f>F412+G412</f>
        <v>407465</v>
      </c>
      <c r="I412" s="93">
        <v>0</v>
      </c>
      <c r="J412" s="93">
        <v>0</v>
      </c>
      <c r="K412" s="93">
        <f>I412+J412</f>
        <v>0</v>
      </c>
      <c r="L412" s="93">
        <f t="shared" ref="L412:M415" si="255">F412+I412</f>
        <v>407465</v>
      </c>
      <c r="M412" s="93">
        <f t="shared" si="255"/>
        <v>0</v>
      </c>
      <c r="N412" s="93">
        <f>L412+M412</f>
        <v>407465</v>
      </c>
      <c r="O412" s="94">
        <f t="shared" si="245"/>
        <v>22.636944444444445</v>
      </c>
      <c r="P412" s="94">
        <v>0</v>
      </c>
      <c r="Q412" s="94">
        <f t="shared" si="246"/>
        <v>22.636944444444445</v>
      </c>
      <c r="R412" s="93">
        <f t="shared" si="218"/>
        <v>1392535</v>
      </c>
      <c r="S412" s="95"/>
    </row>
    <row r="413" spans="1:19" s="11" customFormat="1" ht="18" customHeight="1" x14ac:dyDescent="0.2">
      <c r="A413" s="120" t="s">
        <v>169</v>
      </c>
      <c r="B413" s="120" t="s">
        <v>170</v>
      </c>
      <c r="C413" s="21">
        <v>6120000</v>
      </c>
      <c r="D413" s="15">
        <v>0</v>
      </c>
      <c r="E413" s="15">
        <f>C413+D413</f>
        <v>6120000</v>
      </c>
      <c r="F413" s="93">
        <v>3308425</v>
      </c>
      <c r="G413" s="93">
        <v>0</v>
      </c>
      <c r="H413" s="93">
        <f>F413+G413</f>
        <v>3308425</v>
      </c>
      <c r="I413" s="93">
        <v>0</v>
      </c>
      <c r="J413" s="93">
        <v>0</v>
      </c>
      <c r="K413" s="93">
        <f>I413+J413</f>
        <v>0</v>
      </c>
      <c r="L413" s="93">
        <f t="shared" si="255"/>
        <v>3308425</v>
      </c>
      <c r="M413" s="93">
        <f t="shared" si="255"/>
        <v>0</v>
      </c>
      <c r="N413" s="93">
        <f>L413+M413</f>
        <v>3308425</v>
      </c>
      <c r="O413" s="94">
        <f t="shared" si="245"/>
        <v>54.059232026143789</v>
      </c>
      <c r="P413" s="94">
        <v>0</v>
      </c>
      <c r="Q413" s="94">
        <f t="shared" si="246"/>
        <v>54.059232026143789</v>
      </c>
      <c r="R413" s="93">
        <f t="shared" si="218"/>
        <v>2811575</v>
      </c>
      <c r="S413" s="95"/>
    </row>
    <row r="414" spans="1:19" s="11" customFormat="1" x14ac:dyDescent="0.2">
      <c r="A414" s="120" t="s">
        <v>171</v>
      </c>
      <c r="B414" s="120" t="s">
        <v>172</v>
      </c>
      <c r="C414" s="21">
        <v>145350000</v>
      </c>
      <c r="D414" s="15">
        <v>0</v>
      </c>
      <c r="E414" s="15">
        <f>C414+D414</f>
        <v>145350000</v>
      </c>
      <c r="F414" s="93">
        <v>72333591</v>
      </c>
      <c r="G414" s="93">
        <v>0</v>
      </c>
      <c r="H414" s="93">
        <f>F414+G414</f>
        <v>72333591</v>
      </c>
      <c r="I414" s="93">
        <v>0</v>
      </c>
      <c r="J414" s="93">
        <v>0</v>
      </c>
      <c r="K414" s="93">
        <f>I414+J414</f>
        <v>0</v>
      </c>
      <c r="L414" s="93">
        <f t="shared" si="255"/>
        <v>72333591</v>
      </c>
      <c r="M414" s="93">
        <f t="shared" si="255"/>
        <v>0</v>
      </c>
      <c r="N414" s="93">
        <f>L414+M414</f>
        <v>72333591</v>
      </c>
      <c r="O414" s="94">
        <f t="shared" si="245"/>
        <v>49.765112487100104</v>
      </c>
      <c r="P414" s="94">
        <v>0</v>
      </c>
      <c r="Q414" s="94">
        <f t="shared" si="246"/>
        <v>49.765112487100104</v>
      </c>
      <c r="R414" s="93">
        <f t="shared" si="218"/>
        <v>73016409</v>
      </c>
      <c r="S414" s="95"/>
    </row>
    <row r="415" spans="1:19" s="11" customFormat="1" x14ac:dyDescent="0.2">
      <c r="A415" s="120" t="s">
        <v>173</v>
      </c>
      <c r="B415" s="120" t="s">
        <v>174</v>
      </c>
      <c r="C415" s="21">
        <v>25642800</v>
      </c>
      <c r="D415" s="15">
        <v>0</v>
      </c>
      <c r="E415" s="15">
        <f>C415+D415</f>
        <v>25642800</v>
      </c>
      <c r="F415" s="93">
        <v>14593820</v>
      </c>
      <c r="G415" s="93">
        <v>0</v>
      </c>
      <c r="H415" s="93">
        <f>F415+G415</f>
        <v>14593820</v>
      </c>
      <c r="I415" s="93">
        <v>0</v>
      </c>
      <c r="J415" s="93">
        <v>0</v>
      </c>
      <c r="K415" s="93">
        <f>I415+J415</f>
        <v>0</v>
      </c>
      <c r="L415" s="93">
        <f t="shared" si="255"/>
        <v>14593820</v>
      </c>
      <c r="M415" s="93">
        <f t="shared" si="255"/>
        <v>0</v>
      </c>
      <c r="N415" s="93">
        <f>L415+M415</f>
        <v>14593820</v>
      </c>
      <c r="O415" s="94">
        <f t="shared" si="245"/>
        <v>56.911959692389289</v>
      </c>
      <c r="P415" s="94">
        <v>0</v>
      </c>
      <c r="Q415" s="94">
        <f t="shared" si="246"/>
        <v>56.911959692389289</v>
      </c>
      <c r="R415" s="93">
        <f t="shared" si="218"/>
        <v>11048980</v>
      </c>
      <c r="S415" s="95"/>
    </row>
    <row r="416" spans="1:19" s="22" customFormat="1" x14ac:dyDescent="0.2">
      <c r="A416" s="118" t="s">
        <v>175</v>
      </c>
      <c r="B416" s="118" t="s">
        <v>176</v>
      </c>
      <c r="C416" s="125">
        <f>SUM(C417:C417)</f>
        <v>129360000</v>
      </c>
      <c r="D416" s="125">
        <f>SUM(D417:D417)</f>
        <v>0</v>
      </c>
      <c r="E416" s="125">
        <f>SUM(E417:E417)</f>
        <v>129360000</v>
      </c>
      <c r="F416" s="125">
        <f t="shared" ref="F416:N416" si="256">SUM(F417:F417)</f>
        <v>64499880</v>
      </c>
      <c r="G416" s="125">
        <f t="shared" si="256"/>
        <v>0</v>
      </c>
      <c r="H416" s="125">
        <f t="shared" si="256"/>
        <v>64499880</v>
      </c>
      <c r="I416" s="125">
        <f t="shared" si="256"/>
        <v>0</v>
      </c>
      <c r="J416" s="125">
        <f t="shared" si="256"/>
        <v>0</v>
      </c>
      <c r="K416" s="125">
        <f t="shared" si="256"/>
        <v>0</v>
      </c>
      <c r="L416" s="125">
        <f t="shared" si="256"/>
        <v>64499880</v>
      </c>
      <c r="M416" s="125">
        <f t="shared" si="256"/>
        <v>0</v>
      </c>
      <c r="N416" s="125">
        <f t="shared" si="256"/>
        <v>64499880</v>
      </c>
      <c r="O416" s="126">
        <f t="shared" si="245"/>
        <v>49.860760667903527</v>
      </c>
      <c r="P416" s="126">
        <v>0</v>
      </c>
      <c r="Q416" s="126">
        <f t="shared" si="246"/>
        <v>49.860760667903527</v>
      </c>
      <c r="R416" s="125">
        <f t="shared" si="218"/>
        <v>64860120</v>
      </c>
      <c r="S416" s="121"/>
    </row>
    <row r="417" spans="1:19" s="11" customFormat="1" x14ac:dyDescent="0.2">
      <c r="A417" s="120" t="s">
        <v>177</v>
      </c>
      <c r="B417" s="120" t="s">
        <v>178</v>
      </c>
      <c r="C417" s="21">
        <v>129360000</v>
      </c>
      <c r="D417" s="15">
        <v>0</v>
      </c>
      <c r="E417" s="15">
        <f>C417+D417</f>
        <v>129360000</v>
      </c>
      <c r="F417" s="163">
        <v>64499880</v>
      </c>
      <c r="G417" s="93">
        <v>0</v>
      </c>
      <c r="H417" s="93">
        <f>F417+G417</f>
        <v>64499880</v>
      </c>
      <c r="I417" s="93">
        <v>0</v>
      </c>
      <c r="J417" s="93">
        <v>0</v>
      </c>
      <c r="K417" s="93">
        <f>I417+J417</f>
        <v>0</v>
      </c>
      <c r="L417" s="93">
        <f>F417+I417</f>
        <v>64499880</v>
      </c>
      <c r="M417" s="93">
        <f>G417+J417</f>
        <v>0</v>
      </c>
      <c r="N417" s="93">
        <f>L417+M417</f>
        <v>64499880</v>
      </c>
      <c r="O417" s="94">
        <f t="shared" si="245"/>
        <v>49.860760667903527</v>
      </c>
      <c r="P417" s="94">
        <v>0</v>
      </c>
      <c r="Q417" s="94">
        <f t="shared" si="246"/>
        <v>49.860760667903527</v>
      </c>
      <c r="R417" s="93">
        <f t="shared" si="218"/>
        <v>64860120</v>
      </c>
      <c r="S417" s="95"/>
    </row>
    <row r="418" spans="1:19" s="22" customFormat="1" x14ac:dyDescent="0.2">
      <c r="A418" s="118" t="s">
        <v>179</v>
      </c>
      <c r="B418" s="118" t="s">
        <v>180</v>
      </c>
      <c r="C418" s="111">
        <f>SUM(C419:C421)</f>
        <v>207740480</v>
      </c>
      <c r="D418" s="111">
        <f>SUM(D419:D421)</f>
        <v>0</v>
      </c>
      <c r="E418" s="111">
        <f>SUM(E419:E421)</f>
        <v>207740480</v>
      </c>
      <c r="F418" s="111">
        <f t="shared" ref="F418:N418" si="257">SUM(F419:F421)</f>
        <v>142920972</v>
      </c>
      <c r="G418" s="111">
        <f t="shared" si="257"/>
        <v>0</v>
      </c>
      <c r="H418" s="111">
        <f t="shared" si="257"/>
        <v>142920972</v>
      </c>
      <c r="I418" s="111">
        <f t="shared" si="257"/>
        <v>0</v>
      </c>
      <c r="J418" s="111">
        <f t="shared" si="257"/>
        <v>0</v>
      </c>
      <c r="K418" s="111">
        <f t="shared" si="257"/>
        <v>0</v>
      </c>
      <c r="L418" s="111">
        <f t="shared" si="257"/>
        <v>142920972</v>
      </c>
      <c r="M418" s="111">
        <f t="shared" si="257"/>
        <v>0</v>
      </c>
      <c r="N418" s="111">
        <f t="shared" si="257"/>
        <v>142920972</v>
      </c>
      <c r="O418" s="112">
        <f t="shared" si="245"/>
        <v>68.79784431036262</v>
      </c>
      <c r="P418" s="112">
        <v>0</v>
      </c>
      <c r="Q418" s="112">
        <f t="shared" si="246"/>
        <v>68.79784431036262</v>
      </c>
      <c r="R418" s="111">
        <f t="shared" ref="R418:R481" si="258">E418-N418</f>
        <v>64819508</v>
      </c>
      <c r="S418" s="121"/>
    </row>
    <row r="419" spans="1:19" s="11" customFormat="1" x14ac:dyDescent="0.2">
      <c r="A419" s="120" t="s">
        <v>181</v>
      </c>
      <c r="B419" s="120" t="s">
        <v>182</v>
      </c>
      <c r="C419" s="21">
        <v>189800000</v>
      </c>
      <c r="D419" s="15">
        <v>0</v>
      </c>
      <c r="E419" s="15">
        <f>C419+D419</f>
        <v>189800000</v>
      </c>
      <c r="F419" s="93">
        <v>131400000</v>
      </c>
      <c r="G419" s="93">
        <v>0</v>
      </c>
      <c r="H419" s="93">
        <f>F419+G419</f>
        <v>131400000</v>
      </c>
      <c r="I419" s="93">
        <v>0</v>
      </c>
      <c r="J419" s="93">
        <v>0</v>
      </c>
      <c r="K419" s="93">
        <f>I419+J419</f>
        <v>0</v>
      </c>
      <c r="L419" s="93">
        <f t="shared" ref="L419:M421" si="259">F419+I419</f>
        <v>131400000</v>
      </c>
      <c r="M419" s="93">
        <f t="shared" si="259"/>
        <v>0</v>
      </c>
      <c r="N419" s="93">
        <f>L419+M419</f>
        <v>131400000</v>
      </c>
      <c r="O419" s="94">
        <f t="shared" si="245"/>
        <v>69.230769230769226</v>
      </c>
      <c r="P419" s="94">
        <v>0</v>
      </c>
      <c r="Q419" s="94">
        <f t="shared" si="246"/>
        <v>69.230769230769226</v>
      </c>
      <c r="R419" s="93">
        <f t="shared" si="258"/>
        <v>58400000</v>
      </c>
      <c r="S419" s="95"/>
    </row>
    <row r="420" spans="1:19" s="11" customFormat="1" ht="18" customHeight="1" x14ac:dyDescent="0.2">
      <c r="A420" s="120" t="s">
        <v>183</v>
      </c>
      <c r="B420" s="120" t="s">
        <v>184</v>
      </c>
      <c r="C420" s="21">
        <v>7008000</v>
      </c>
      <c r="D420" s="15">
        <v>0</v>
      </c>
      <c r="E420" s="15">
        <f>C420+D420</f>
        <v>7008000</v>
      </c>
      <c r="F420" s="93">
        <v>4380000</v>
      </c>
      <c r="G420" s="93">
        <v>0</v>
      </c>
      <c r="H420" s="93">
        <f>F420+G420</f>
        <v>4380000</v>
      </c>
      <c r="I420" s="93">
        <v>0</v>
      </c>
      <c r="J420" s="93">
        <v>0</v>
      </c>
      <c r="K420" s="93">
        <f>I420+J420</f>
        <v>0</v>
      </c>
      <c r="L420" s="93">
        <f t="shared" si="259"/>
        <v>4380000</v>
      </c>
      <c r="M420" s="93">
        <f t="shared" si="259"/>
        <v>0</v>
      </c>
      <c r="N420" s="93">
        <f>L420+M420</f>
        <v>4380000</v>
      </c>
      <c r="O420" s="94">
        <f t="shared" si="245"/>
        <v>62.5</v>
      </c>
      <c r="P420" s="94">
        <v>0</v>
      </c>
      <c r="Q420" s="94">
        <f t="shared" si="246"/>
        <v>62.5</v>
      </c>
      <c r="R420" s="93">
        <f t="shared" si="258"/>
        <v>2628000</v>
      </c>
      <c r="S420" s="95"/>
    </row>
    <row r="421" spans="1:19" s="11" customFormat="1" x14ac:dyDescent="0.2">
      <c r="A421" s="120" t="s">
        <v>185</v>
      </c>
      <c r="B421" s="120" t="s">
        <v>186</v>
      </c>
      <c r="C421" s="21">
        <v>10932480</v>
      </c>
      <c r="D421" s="15">
        <v>0</v>
      </c>
      <c r="E421" s="15">
        <f>C421+D421</f>
        <v>10932480</v>
      </c>
      <c r="F421" s="93">
        <v>7140972</v>
      </c>
      <c r="G421" s="93">
        <v>0</v>
      </c>
      <c r="H421" s="93">
        <f>F421+G421</f>
        <v>7140972</v>
      </c>
      <c r="I421" s="93">
        <v>0</v>
      </c>
      <c r="J421" s="93">
        <v>0</v>
      </c>
      <c r="K421" s="93">
        <f>I421+J421</f>
        <v>0</v>
      </c>
      <c r="L421" s="93">
        <f t="shared" si="259"/>
        <v>7140972</v>
      </c>
      <c r="M421" s="93">
        <f t="shared" si="259"/>
        <v>0</v>
      </c>
      <c r="N421" s="93">
        <f>L421+M421</f>
        <v>7140972</v>
      </c>
      <c r="O421" s="94">
        <f t="shared" si="245"/>
        <v>65.31886635054444</v>
      </c>
      <c r="P421" s="94">
        <v>0</v>
      </c>
      <c r="Q421" s="94">
        <f t="shared" si="246"/>
        <v>65.31886635054444</v>
      </c>
      <c r="R421" s="93">
        <f t="shared" si="258"/>
        <v>3791508</v>
      </c>
      <c r="S421" s="95"/>
    </row>
    <row r="422" spans="1:19" s="23" customFormat="1" ht="18" customHeight="1" x14ac:dyDescent="0.2">
      <c r="A422" s="83" t="s">
        <v>187</v>
      </c>
      <c r="B422" s="114" t="s">
        <v>188</v>
      </c>
      <c r="C422" s="127">
        <f>C423+C426+C428</f>
        <v>139313800</v>
      </c>
      <c r="D422" s="127">
        <f>D423+D426+D428</f>
        <v>0</v>
      </c>
      <c r="E422" s="127">
        <f>E423+E426+E428</f>
        <v>139313800</v>
      </c>
      <c r="F422" s="127">
        <f t="shared" ref="F422:N422" si="260">F423+F426+F428</f>
        <v>120177459</v>
      </c>
      <c r="G422" s="127">
        <f t="shared" si="260"/>
        <v>0</v>
      </c>
      <c r="H422" s="127">
        <f t="shared" si="260"/>
        <v>120177459</v>
      </c>
      <c r="I422" s="127">
        <f t="shared" si="260"/>
        <v>0</v>
      </c>
      <c r="J422" s="127">
        <f t="shared" si="260"/>
        <v>0</v>
      </c>
      <c r="K422" s="127">
        <f t="shared" si="260"/>
        <v>0</v>
      </c>
      <c r="L422" s="127">
        <f t="shared" si="260"/>
        <v>120177459</v>
      </c>
      <c r="M422" s="127">
        <f t="shared" si="260"/>
        <v>0</v>
      </c>
      <c r="N422" s="127">
        <f t="shared" si="260"/>
        <v>120177459</v>
      </c>
      <c r="O422" s="128">
        <f t="shared" si="245"/>
        <v>86.263858282524779</v>
      </c>
      <c r="P422" s="128">
        <v>0</v>
      </c>
      <c r="Q422" s="128">
        <f t="shared" si="246"/>
        <v>86.263858282524779</v>
      </c>
      <c r="R422" s="127">
        <f t="shared" si="258"/>
        <v>19136341</v>
      </c>
      <c r="S422" s="122"/>
    </row>
    <row r="423" spans="1:19" s="22" customFormat="1" ht="33" x14ac:dyDescent="0.2">
      <c r="A423" s="118" t="s">
        <v>189</v>
      </c>
      <c r="B423" s="118" t="s">
        <v>190</v>
      </c>
      <c r="C423" s="111">
        <f>SUM(C424:C425)</f>
        <v>12203000</v>
      </c>
      <c r="D423" s="111">
        <f>SUM(D424:D425)</f>
        <v>0</v>
      </c>
      <c r="E423" s="111">
        <f>SUM(E424:E425)</f>
        <v>12203000</v>
      </c>
      <c r="F423" s="111">
        <f t="shared" ref="F423:N423" si="261">SUM(F424:F425)</f>
        <v>9852100</v>
      </c>
      <c r="G423" s="111">
        <f t="shared" si="261"/>
        <v>0</v>
      </c>
      <c r="H423" s="111">
        <f t="shared" si="261"/>
        <v>9852100</v>
      </c>
      <c r="I423" s="111">
        <f t="shared" si="261"/>
        <v>0</v>
      </c>
      <c r="J423" s="111">
        <f t="shared" si="261"/>
        <v>0</v>
      </c>
      <c r="K423" s="111">
        <f t="shared" si="261"/>
        <v>0</v>
      </c>
      <c r="L423" s="111">
        <f t="shared" si="261"/>
        <v>9852100</v>
      </c>
      <c r="M423" s="111">
        <f t="shared" si="261"/>
        <v>0</v>
      </c>
      <c r="N423" s="111">
        <f t="shared" si="261"/>
        <v>9852100</v>
      </c>
      <c r="O423" s="112">
        <f t="shared" si="245"/>
        <v>80.73506514791444</v>
      </c>
      <c r="P423" s="112">
        <v>0</v>
      </c>
      <c r="Q423" s="112">
        <f t="shared" si="246"/>
        <v>80.73506514791444</v>
      </c>
      <c r="R423" s="111">
        <f t="shared" si="258"/>
        <v>2350900</v>
      </c>
      <c r="S423" s="121"/>
    </row>
    <row r="424" spans="1:19" s="11" customFormat="1" x14ac:dyDescent="0.2">
      <c r="A424" s="120" t="s">
        <v>193</v>
      </c>
      <c r="B424" s="120" t="s">
        <v>194</v>
      </c>
      <c r="C424" s="21">
        <v>2000000</v>
      </c>
      <c r="D424" s="15">
        <v>0</v>
      </c>
      <c r="E424" s="15">
        <f>C424+D424</f>
        <v>2000000</v>
      </c>
      <c r="F424" s="93">
        <v>1068800</v>
      </c>
      <c r="G424" s="93">
        <v>0</v>
      </c>
      <c r="H424" s="93">
        <f>F424+G424</f>
        <v>1068800</v>
      </c>
      <c r="I424" s="93">
        <v>0</v>
      </c>
      <c r="J424" s="93">
        <v>0</v>
      </c>
      <c r="K424" s="93">
        <f>I424+J424</f>
        <v>0</v>
      </c>
      <c r="L424" s="93">
        <f>F424+I424</f>
        <v>1068800</v>
      </c>
      <c r="M424" s="93">
        <f>G424+J424</f>
        <v>0</v>
      </c>
      <c r="N424" s="93">
        <f>L424+M424</f>
        <v>1068800</v>
      </c>
      <c r="O424" s="94">
        <f t="shared" si="245"/>
        <v>53.44</v>
      </c>
      <c r="P424" s="94">
        <v>0</v>
      </c>
      <c r="Q424" s="94">
        <f t="shared" si="246"/>
        <v>53.44</v>
      </c>
      <c r="R424" s="93">
        <f t="shared" si="258"/>
        <v>931200</v>
      </c>
      <c r="S424" s="95"/>
    </row>
    <row r="425" spans="1:19" s="11" customFormat="1" ht="33" x14ac:dyDescent="0.2">
      <c r="A425" s="120" t="s">
        <v>195</v>
      </c>
      <c r="B425" s="120" t="s">
        <v>196</v>
      </c>
      <c r="C425" s="21">
        <v>10203000</v>
      </c>
      <c r="D425" s="15">
        <v>0</v>
      </c>
      <c r="E425" s="15">
        <f>C425+D425</f>
        <v>10203000</v>
      </c>
      <c r="F425" s="96">
        <v>8783300</v>
      </c>
      <c r="G425" s="93">
        <v>0</v>
      </c>
      <c r="H425" s="93">
        <f>F425+G425</f>
        <v>8783300</v>
      </c>
      <c r="I425" s="93">
        <v>0</v>
      </c>
      <c r="J425" s="93">
        <v>0</v>
      </c>
      <c r="K425" s="93">
        <f>I425+J425</f>
        <v>0</v>
      </c>
      <c r="L425" s="93">
        <f>F425+I425</f>
        <v>8783300</v>
      </c>
      <c r="M425" s="93">
        <f>G425+J425</f>
        <v>0</v>
      </c>
      <c r="N425" s="93">
        <f>L425+M425</f>
        <v>8783300</v>
      </c>
      <c r="O425" s="94">
        <f t="shared" si="245"/>
        <v>86.085465059296283</v>
      </c>
      <c r="P425" s="94">
        <v>0</v>
      </c>
      <c r="Q425" s="94">
        <f t="shared" si="246"/>
        <v>86.085465059296283</v>
      </c>
      <c r="R425" s="93">
        <f t="shared" si="258"/>
        <v>1419700</v>
      </c>
      <c r="S425" s="95"/>
    </row>
    <row r="426" spans="1:19" s="22" customFormat="1" x14ac:dyDescent="0.2">
      <c r="A426" s="118" t="s">
        <v>197</v>
      </c>
      <c r="B426" s="118" t="s">
        <v>198</v>
      </c>
      <c r="C426" s="125">
        <f>C427</f>
        <v>101600000</v>
      </c>
      <c r="D426" s="125">
        <f>D427</f>
        <v>0</v>
      </c>
      <c r="E426" s="125">
        <f>E427</f>
        <v>101600000</v>
      </c>
      <c r="F426" s="125">
        <f t="shared" ref="F426:N426" si="262">F427</f>
        <v>100008859</v>
      </c>
      <c r="G426" s="125">
        <f t="shared" si="262"/>
        <v>0</v>
      </c>
      <c r="H426" s="125">
        <f t="shared" si="262"/>
        <v>100008859</v>
      </c>
      <c r="I426" s="125">
        <f t="shared" si="262"/>
        <v>0</v>
      </c>
      <c r="J426" s="125">
        <f t="shared" si="262"/>
        <v>0</v>
      </c>
      <c r="K426" s="125">
        <f t="shared" si="262"/>
        <v>0</v>
      </c>
      <c r="L426" s="125">
        <f t="shared" si="262"/>
        <v>100008859</v>
      </c>
      <c r="M426" s="125">
        <f t="shared" si="262"/>
        <v>0</v>
      </c>
      <c r="N426" s="125">
        <f t="shared" si="262"/>
        <v>100008859</v>
      </c>
      <c r="O426" s="126">
        <f t="shared" si="245"/>
        <v>98.433916338582677</v>
      </c>
      <c r="P426" s="126">
        <v>0</v>
      </c>
      <c r="Q426" s="126">
        <f t="shared" si="246"/>
        <v>98.433916338582677</v>
      </c>
      <c r="R426" s="125">
        <f t="shared" si="258"/>
        <v>1591141</v>
      </c>
      <c r="S426" s="121"/>
    </row>
    <row r="427" spans="1:19" s="11" customFormat="1" ht="33" x14ac:dyDescent="0.2">
      <c r="A427" s="120" t="s">
        <v>201</v>
      </c>
      <c r="B427" s="120" t="s">
        <v>202</v>
      </c>
      <c r="C427" s="21">
        <v>101600000</v>
      </c>
      <c r="D427" s="15">
        <v>0</v>
      </c>
      <c r="E427" s="15">
        <f>C427+D427</f>
        <v>101600000</v>
      </c>
      <c r="F427" s="163">
        <v>100008859</v>
      </c>
      <c r="G427" s="93">
        <v>0</v>
      </c>
      <c r="H427" s="93">
        <f>F427+G427</f>
        <v>100008859</v>
      </c>
      <c r="I427" s="93">
        <v>0</v>
      </c>
      <c r="J427" s="93">
        <v>0</v>
      </c>
      <c r="K427" s="93">
        <f>I427+J427</f>
        <v>0</v>
      </c>
      <c r="L427" s="93">
        <f>F427+I427</f>
        <v>100008859</v>
      </c>
      <c r="M427" s="93">
        <f>G427+J427</f>
        <v>0</v>
      </c>
      <c r="N427" s="93">
        <f>L427+M427</f>
        <v>100008859</v>
      </c>
      <c r="O427" s="94">
        <f t="shared" si="245"/>
        <v>98.433916338582677</v>
      </c>
      <c r="P427" s="94">
        <v>0</v>
      </c>
      <c r="Q427" s="94">
        <f t="shared" si="246"/>
        <v>98.433916338582677</v>
      </c>
      <c r="R427" s="93">
        <f t="shared" si="258"/>
        <v>1591141</v>
      </c>
      <c r="S427" s="95"/>
    </row>
    <row r="428" spans="1:19" s="22" customFormat="1" x14ac:dyDescent="0.2">
      <c r="A428" s="118" t="s">
        <v>207</v>
      </c>
      <c r="B428" s="118" t="s">
        <v>208</v>
      </c>
      <c r="C428" s="125">
        <f>SUM(C429:C432)</f>
        <v>25510800</v>
      </c>
      <c r="D428" s="125">
        <f>SUM(D429:D432)</f>
        <v>0</v>
      </c>
      <c r="E428" s="125">
        <f>SUM(E429:E432)</f>
        <v>25510800</v>
      </c>
      <c r="F428" s="125">
        <f t="shared" ref="F428:N428" si="263">SUM(F429:F432)</f>
        <v>10316500</v>
      </c>
      <c r="G428" s="125">
        <f t="shared" si="263"/>
        <v>0</v>
      </c>
      <c r="H428" s="125">
        <f t="shared" si="263"/>
        <v>10316500</v>
      </c>
      <c r="I428" s="125">
        <f t="shared" si="263"/>
        <v>0</v>
      </c>
      <c r="J428" s="125">
        <f t="shared" si="263"/>
        <v>0</v>
      </c>
      <c r="K428" s="125">
        <f t="shared" si="263"/>
        <v>0</v>
      </c>
      <c r="L428" s="125">
        <f t="shared" si="263"/>
        <v>10316500</v>
      </c>
      <c r="M428" s="125">
        <f t="shared" si="263"/>
        <v>0</v>
      </c>
      <c r="N428" s="125">
        <f t="shared" si="263"/>
        <v>10316500</v>
      </c>
      <c r="O428" s="126">
        <f t="shared" si="245"/>
        <v>40.439735327782742</v>
      </c>
      <c r="P428" s="126">
        <v>0</v>
      </c>
      <c r="Q428" s="126">
        <f t="shared" si="246"/>
        <v>40.439735327782742</v>
      </c>
      <c r="R428" s="125">
        <f t="shared" si="258"/>
        <v>15194300</v>
      </c>
      <c r="S428" s="121"/>
    </row>
    <row r="429" spans="1:19" s="11" customFormat="1" x14ac:dyDescent="0.2">
      <c r="A429" s="120" t="s">
        <v>191</v>
      </c>
      <c r="B429" s="120" t="s">
        <v>192</v>
      </c>
      <c r="C429" s="21">
        <v>3758400</v>
      </c>
      <c r="D429" s="15">
        <v>0</v>
      </c>
      <c r="E429" s="15">
        <f>C429+D429</f>
        <v>3758400</v>
      </c>
      <c r="F429" s="93">
        <v>1000000</v>
      </c>
      <c r="G429" s="93">
        <v>0</v>
      </c>
      <c r="H429" s="93">
        <f>F429+G429</f>
        <v>1000000</v>
      </c>
      <c r="I429" s="93">
        <v>0</v>
      </c>
      <c r="J429" s="93">
        <v>0</v>
      </c>
      <c r="K429" s="93">
        <f>I429+J429</f>
        <v>0</v>
      </c>
      <c r="L429" s="93">
        <f t="shared" ref="L429:M432" si="264">F429+I429</f>
        <v>1000000</v>
      </c>
      <c r="M429" s="93">
        <f t="shared" si="264"/>
        <v>0</v>
      </c>
      <c r="N429" s="93">
        <f>L429+M429</f>
        <v>1000000</v>
      </c>
      <c r="O429" s="94">
        <f t="shared" si="245"/>
        <v>26.607066836951894</v>
      </c>
      <c r="P429" s="94">
        <v>0</v>
      </c>
      <c r="Q429" s="94">
        <f t="shared" si="246"/>
        <v>26.607066836951894</v>
      </c>
      <c r="R429" s="93">
        <f t="shared" si="258"/>
        <v>2758400</v>
      </c>
      <c r="S429" s="95"/>
    </row>
    <row r="430" spans="1:19" s="11" customFormat="1" ht="33" x14ac:dyDescent="0.2">
      <c r="A430" s="120" t="s">
        <v>211</v>
      </c>
      <c r="B430" s="120" t="s">
        <v>212</v>
      </c>
      <c r="C430" s="21">
        <v>10370000</v>
      </c>
      <c r="D430" s="15">
        <v>0</v>
      </c>
      <c r="E430" s="15">
        <f>C430+D430</f>
        <v>10370000</v>
      </c>
      <c r="F430" s="96">
        <v>6681500</v>
      </c>
      <c r="G430" s="93">
        <v>0</v>
      </c>
      <c r="H430" s="93">
        <f>F430+G430</f>
        <v>6681500</v>
      </c>
      <c r="I430" s="93">
        <v>0</v>
      </c>
      <c r="J430" s="93">
        <v>0</v>
      </c>
      <c r="K430" s="93">
        <f>I430+J430</f>
        <v>0</v>
      </c>
      <c r="L430" s="93">
        <f t="shared" si="264"/>
        <v>6681500</v>
      </c>
      <c r="M430" s="93">
        <f t="shared" si="264"/>
        <v>0</v>
      </c>
      <c r="N430" s="93">
        <f>L430+M430</f>
        <v>6681500</v>
      </c>
      <c r="O430" s="94">
        <f t="shared" si="245"/>
        <v>64.431051108968177</v>
      </c>
      <c r="P430" s="94">
        <v>0</v>
      </c>
      <c r="Q430" s="94">
        <f t="shared" si="246"/>
        <v>64.431051108968177</v>
      </c>
      <c r="R430" s="93">
        <f t="shared" si="258"/>
        <v>3688500</v>
      </c>
      <c r="S430" s="95"/>
    </row>
    <row r="431" spans="1:19" s="11" customFormat="1" x14ac:dyDescent="0.2">
      <c r="A431" s="120" t="s">
        <v>213</v>
      </c>
      <c r="B431" s="120" t="s">
        <v>214</v>
      </c>
      <c r="C431" s="21">
        <v>5840000</v>
      </c>
      <c r="D431" s="15">
        <v>0</v>
      </c>
      <c r="E431" s="15">
        <f>C431+D431</f>
        <v>5840000</v>
      </c>
      <c r="F431" s="96">
        <v>2205000</v>
      </c>
      <c r="G431" s="93">
        <v>0</v>
      </c>
      <c r="H431" s="93">
        <f>F431+G431</f>
        <v>2205000</v>
      </c>
      <c r="I431" s="93">
        <v>0</v>
      </c>
      <c r="J431" s="93">
        <v>0</v>
      </c>
      <c r="K431" s="93">
        <f>I431+J431</f>
        <v>0</v>
      </c>
      <c r="L431" s="93">
        <f t="shared" si="264"/>
        <v>2205000</v>
      </c>
      <c r="M431" s="93">
        <f t="shared" si="264"/>
        <v>0</v>
      </c>
      <c r="N431" s="93">
        <f>L431+M431</f>
        <v>2205000</v>
      </c>
      <c r="O431" s="94">
        <f t="shared" si="245"/>
        <v>37.756849315068493</v>
      </c>
      <c r="P431" s="94">
        <v>0</v>
      </c>
      <c r="Q431" s="94">
        <f t="shared" si="246"/>
        <v>37.756849315068493</v>
      </c>
      <c r="R431" s="93">
        <f t="shared" si="258"/>
        <v>3635000</v>
      </c>
      <c r="S431" s="95"/>
    </row>
    <row r="432" spans="1:19" s="11" customFormat="1" x14ac:dyDescent="0.2">
      <c r="A432" s="120" t="s">
        <v>370</v>
      </c>
      <c r="B432" s="120" t="s">
        <v>371</v>
      </c>
      <c r="C432" s="21">
        <v>5542400</v>
      </c>
      <c r="D432" s="15">
        <v>0</v>
      </c>
      <c r="E432" s="15">
        <f>C432+D432</f>
        <v>5542400</v>
      </c>
      <c r="F432" s="96">
        <v>430000</v>
      </c>
      <c r="G432" s="93">
        <v>0</v>
      </c>
      <c r="H432" s="93">
        <f>F432+G432</f>
        <v>430000</v>
      </c>
      <c r="I432" s="93">
        <v>0</v>
      </c>
      <c r="J432" s="93">
        <v>0</v>
      </c>
      <c r="K432" s="93">
        <f>I432+J432</f>
        <v>0</v>
      </c>
      <c r="L432" s="93">
        <f t="shared" si="264"/>
        <v>430000</v>
      </c>
      <c r="M432" s="93">
        <f t="shared" si="264"/>
        <v>0</v>
      </c>
      <c r="N432" s="93">
        <f>L432+M432</f>
        <v>430000</v>
      </c>
      <c r="O432" s="94">
        <f t="shared" si="245"/>
        <v>7.7583718244803705</v>
      </c>
      <c r="P432" s="94">
        <v>0</v>
      </c>
      <c r="Q432" s="94">
        <f t="shared" si="246"/>
        <v>7.7583718244803705</v>
      </c>
      <c r="R432" s="93">
        <f t="shared" si="258"/>
        <v>5112400</v>
      </c>
      <c r="S432" s="95"/>
    </row>
    <row r="433" spans="1:19" s="34" customFormat="1" ht="20.25" customHeight="1" x14ac:dyDescent="0.2">
      <c r="A433" s="78" t="s">
        <v>266</v>
      </c>
      <c r="B433" s="158" t="s">
        <v>267</v>
      </c>
      <c r="C433" s="175">
        <f t="shared" ref="C433:N434" si="265">C434</f>
        <v>983793200</v>
      </c>
      <c r="D433" s="175">
        <f t="shared" si="265"/>
        <v>520990200</v>
      </c>
      <c r="E433" s="175">
        <f t="shared" si="265"/>
        <v>1504783400</v>
      </c>
      <c r="F433" s="175">
        <f t="shared" si="265"/>
        <v>758644155</v>
      </c>
      <c r="G433" s="175">
        <f t="shared" si="265"/>
        <v>12630000</v>
      </c>
      <c r="H433" s="175">
        <f t="shared" si="265"/>
        <v>771274155</v>
      </c>
      <c r="I433" s="175">
        <f t="shared" si="265"/>
        <v>9104593</v>
      </c>
      <c r="J433" s="175">
        <f t="shared" si="265"/>
        <v>24120000</v>
      </c>
      <c r="K433" s="175">
        <f t="shared" si="265"/>
        <v>33224593</v>
      </c>
      <c r="L433" s="175">
        <f t="shared" si="265"/>
        <v>767748748</v>
      </c>
      <c r="M433" s="175">
        <f t="shared" si="265"/>
        <v>36750000</v>
      </c>
      <c r="N433" s="175">
        <f t="shared" si="265"/>
        <v>804498748</v>
      </c>
      <c r="O433" s="176">
        <f t="shared" si="245"/>
        <v>78.039647763371406</v>
      </c>
      <c r="P433" s="176">
        <f t="shared" ref="P433:P454" si="266">M433/D433*100</f>
        <v>7.0538754855657553</v>
      </c>
      <c r="Q433" s="176">
        <f t="shared" si="246"/>
        <v>53.462760687019809</v>
      </c>
      <c r="R433" s="175">
        <f t="shared" si="258"/>
        <v>700284652</v>
      </c>
      <c r="S433" s="177"/>
    </row>
    <row r="434" spans="1:19" s="35" customFormat="1" ht="21" customHeight="1" x14ac:dyDescent="0.2">
      <c r="A434" s="83" t="s">
        <v>268</v>
      </c>
      <c r="B434" s="169" t="s">
        <v>269</v>
      </c>
      <c r="C434" s="150">
        <f t="shared" si="265"/>
        <v>983793200</v>
      </c>
      <c r="D434" s="150">
        <f t="shared" si="265"/>
        <v>520990200</v>
      </c>
      <c r="E434" s="150">
        <f t="shared" si="265"/>
        <v>1504783400</v>
      </c>
      <c r="F434" s="150">
        <f t="shared" si="265"/>
        <v>758644155</v>
      </c>
      <c r="G434" s="150">
        <f t="shared" si="265"/>
        <v>12630000</v>
      </c>
      <c r="H434" s="150">
        <f t="shared" si="265"/>
        <v>771274155</v>
      </c>
      <c r="I434" s="150">
        <f t="shared" si="265"/>
        <v>9104593</v>
      </c>
      <c r="J434" s="150">
        <f t="shared" si="265"/>
        <v>24120000</v>
      </c>
      <c r="K434" s="150">
        <f t="shared" si="265"/>
        <v>33224593</v>
      </c>
      <c r="L434" s="150">
        <f t="shared" si="265"/>
        <v>767748748</v>
      </c>
      <c r="M434" s="150">
        <f t="shared" si="265"/>
        <v>36750000</v>
      </c>
      <c r="N434" s="150">
        <f t="shared" si="265"/>
        <v>804498748</v>
      </c>
      <c r="O434" s="151">
        <f t="shared" si="245"/>
        <v>78.039647763371406</v>
      </c>
      <c r="P434" s="151">
        <f t="shared" si="266"/>
        <v>7.0538754855657553</v>
      </c>
      <c r="Q434" s="151">
        <f t="shared" si="246"/>
        <v>53.462760687019809</v>
      </c>
      <c r="R434" s="150">
        <f t="shared" si="258"/>
        <v>700284652</v>
      </c>
      <c r="S434" s="170"/>
    </row>
    <row r="435" spans="1:19" s="22" customFormat="1" ht="33" customHeight="1" x14ac:dyDescent="0.2">
      <c r="A435" s="110" t="s">
        <v>372</v>
      </c>
      <c r="B435" s="178" t="s">
        <v>373</v>
      </c>
      <c r="C435" s="171">
        <f t="shared" ref="C435:N435" si="267">SUM(C436:C454)</f>
        <v>983793200</v>
      </c>
      <c r="D435" s="171">
        <f t="shared" si="267"/>
        <v>520990200</v>
      </c>
      <c r="E435" s="171">
        <f t="shared" si="267"/>
        <v>1504783400</v>
      </c>
      <c r="F435" s="171">
        <f t="shared" si="267"/>
        <v>758644155</v>
      </c>
      <c r="G435" s="171">
        <f t="shared" si="267"/>
        <v>12630000</v>
      </c>
      <c r="H435" s="171">
        <f t="shared" si="267"/>
        <v>771274155</v>
      </c>
      <c r="I435" s="171">
        <f t="shared" si="267"/>
        <v>9104593</v>
      </c>
      <c r="J435" s="171">
        <f t="shared" si="267"/>
        <v>24120000</v>
      </c>
      <c r="K435" s="171">
        <f t="shared" si="267"/>
        <v>33224593</v>
      </c>
      <c r="L435" s="171">
        <f t="shared" si="267"/>
        <v>767748748</v>
      </c>
      <c r="M435" s="171">
        <f t="shared" si="267"/>
        <v>36750000</v>
      </c>
      <c r="N435" s="171">
        <f t="shared" si="267"/>
        <v>804498748</v>
      </c>
      <c r="O435" s="172">
        <f t="shared" si="245"/>
        <v>78.039647763371406</v>
      </c>
      <c r="P435" s="172">
        <f t="shared" si="266"/>
        <v>7.0538754855657553</v>
      </c>
      <c r="Q435" s="172">
        <f t="shared" si="246"/>
        <v>53.462760687019809</v>
      </c>
      <c r="R435" s="171">
        <f t="shared" si="258"/>
        <v>700284652</v>
      </c>
      <c r="S435" s="179"/>
    </row>
    <row r="436" spans="1:19" s="11" customFormat="1" x14ac:dyDescent="0.2">
      <c r="A436" s="29" t="s">
        <v>317</v>
      </c>
      <c r="B436" s="30" t="s">
        <v>318</v>
      </c>
      <c r="C436" s="15">
        <v>7519000</v>
      </c>
      <c r="D436" s="15">
        <v>4020000</v>
      </c>
      <c r="E436" s="15">
        <f t="shared" ref="E436:E454" si="268">C436+D436</f>
        <v>11539000</v>
      </c>
      <c r="F436" s="96">
        <v>7053410</v>
      </c>
      <c r="G436" s="93">
        <v>0</v>
      </c>
      <c r="H436" s="93">
        <f t="shared" ref="H436:H454" si="269">F436+G436</f>
        <v>7053410</v>
      </c>
      <c r="I436" s="93">
        <v>0</v>
      </c>
      <c r="J436" s="93">
        <v>0</v>
      </c>
      <c r="K436" s="93">
        <f t="shared" ref="K436:K454" si="270">I436+J436</f>
        <v>0</v>
      </c>
      <c r="L436" s="93">
        <f t="shared" ref="L436:M453" si="271">F436+I436</f>
        <v>7053410</v>
      </c>
      <c r="M436" s="93">
        <f t="shared" si="271"/>
        <v>0</v>
      </c>
      <c r="N436" s="93">
        <f t="shared" ref="N436:N454" si="272">L436+M436</f>
        <v>7053410</v>
      </c>
      <c r="O436" s="94">
        <f t="shared" si="245"/>
        <v>93.80782018885489</v>
      </c>
      <c r="P436" s="94">
        <f t="shared" si="266"/>
        <v>0</v>
      </c>
      <c r="Q436" s="94">
        <f t="shared" si="246"/>
        <v>61.126700753964812</v>
      </c>
      <c r="R436" s="93">
        <f t="shared" si="258"/>
        <v>4485590</v>
      </c>
      <c r="S436" s="72"/>
    </row>
    <row r="437" spans="1:19" s="11" customFormat="1" x14ac:dyDescent="0.2">
      <c r="A437" s="29" t="s">
        <v>374</v>
      </c>
      <c r="B437" s="30" t="s">
        <v>375</v>
      </c>
      <c r="C437" s="15">
        <v>1806000</v>
      </c>
      <c r="D437" s="15">
        <v>516000</v>
      </c>
      <c r="E437" s="15">
        <f t="shared" si="268"/>
        <v>2322000</v>
      </c>
      <c r="F437" s="96">
        <v>1750000</v>
      </c>
      <c r="G437" s="93">
        <v>0</v>
      </c>
      <c r="H437" s="93">
        <f t="shared" si="269"/>
        <v>1750000</v>
      </c>
      <c r="I437" s="93">
        <v>0</v>
      </c>
      <c r="J437" s="93">
        <v>0</v>
      </c>
      <c r="K437" s="93">
        <f t="shared" si="270"/>
        <v>0</v>
      </c>
      <c r="L437" s="93">
        <f t="shared" si="271"/>
        <v>1750000</v>
      </c>
      <c r="M437" s="93">
        <f t="shared" si="271"/>
        <v>0</v>
      </c>
      <c r="N437" s="93">
        <f t="shared" si="272"/>
        <v>1750000</v>
      </c>
      <c r="O437" s="94">
        <f t="shared" si="245"/>
        <v>96.899224806201545</v>
      </c>
      <c r="P437" s="94">
        <f t="shared" si="266"/>
        <v>0</v>
      </c>
      <c r="Q437" s="94">
        <f t="shared" si="246"/>
        <v>75.366063738156768</v>
      </c>
      <c r="R437" s="93">
        <f t="shared" si="258"/>
        <v>572000</v>
      </c>
      <c r="S437" s="95"/>
    </row>
    <row r="438" spans="1:19" s="11" customFormat="1" x14ac:dyDescent="0.2">
      <c r="A438" s="29" t="s">
        <v>355</v>
      </c>
      <c r="B438" s="30" t="s">
        <v>356</v>
      </c>
      <c r="C438" s="15">
        <v>4872400</v>
      </c>
      <c r="D438" s="15">
        <v>1348800</v>
      </c>
      <c r="E438" s="15">
        <f t="shared" si="268"/>
        <v>6221200</v>
      </c>
      <c r="F438" s="96">
        <v>3860000</v>
      </c>
      <c r="G438" s="93">
        <v>0</v>
      </c>
      <c r="H438" s="93">
        <f t="shared" si="269"/>
        <v>3860000</v>
      </c>
      <c r="I438" s="93">
        <v>0</v>
      </c>
      <c r="J438" s="93">
        <v>0</v>
      </c>
      <c r="K438" s="93">
        <f t="shared" si="270"/>
        <v>0</v>
      </c>
      <c r="L438" s="93">
        <f t="shared" si="271"/>
        <v>3860000</v>
      </c>
      <c r="M438" s="93">
        <f t="shared" si="271"/>
        <v>0</v>
      </c>
      <c r="N438" s="93">
        <f t="shared" si="272"/>
        <v>3860000</v>
      </c>
      <c r="O438" s="94">
        <f t="shared" si="245"/>
        <v>79.221738773499723</v>
      </c>
      <c r="P438" s="94">
        <f t="shared" si="266"/>
        <v>0</v>
      </c>
      <c r="Q438" s="94">
        <f t="shared" si="246"/>
        <v>62.045907541953312</v>
      </c>
      <c r="R438" s="93">
        <f t="shared" si="258"/>
        <v>2361200</v>
      </c>
      <c r="S438" s="95"/>
    </row>
    <row r="439" spans="1:19" s="11" customFormat="1" x14ac:dyDescent="0.2">
      <c r="A439" s="29" t="s">
        <v>376</v>
      </c>
      <c r="B439" s="30" t="s">
        <v>377</v>
      </c>
      <c r="C439" s="15">
        <v>310000</v>
      </c>
      <c r="D439" s="15">
        <v>0</v>
      </c>
      <c r="E439" s="15">
        <f t="shared" si="268"/>
        <v>310000</v>
      </c>
      <c r="F439" s="96">
        <v>300000</v>
      </c>
      <c r="G439" s="93">
        <v>0</v>
      </c>
      <c r="H439" s="93">
        <f t="shared" si="269"/>
        <v>300000</v>
      </c>
      <c r="I439" s="93">
        <v>0</v>
      </c>
      <c r="J439" s="93">
        <v>0</v>
      </c>
      <c r="K439" s="93">
        <f t="shared" si="270"/>
        <v>0</v>
      </c>
      <c r="L439" s="93">
        <f t="shared" si="271"/>
        <v>300000</v>
      </c>
      <c r="M439" s="93">
        <f t="shared" si="271"/>
        <v>0</v>
      </c>
      <c r="N439" s="93">
        <f t="shared" si="272"/>
        <v>300000</v>
      </c>
      <c r="O439" s="94">
        <f t="shared" si="245"/>
        <v>96.774193548387103</v>
      </c>
      <c r="P439" s="94">
        <v>0</v>
      </c>
      <c r="Q439" s="94">
        <f t="shared" si="246"/>
        <v>96.774193548387103</v>
      </c>
      <c r="R439" s="93">
        <f t="shared" si="258"/>
        <v>10000</v>
      </c>
      <c r="S439" s="95"/>
    </row>
    <row r="440" spans="1:19" s="11" customFormat="1" ht="17.25" customHeight="1" x14ac:dyDescent="0.2">
      <c r="A440" s="29" t="s">
        <v>113</v>
      </c>
      <c r="B440" s="30" t="s">
        <v>91</v>
      </c>
      <c r="C440" s="15">
        <v>51163800</v>
      </c>
      <c r="D440" s="15">
        <v>57195300</v>
      </c>
      <c r="E440" s="15">
        <f t="shared" si="268"/>
        <v>108359100</v>
      </c>
      <c r="F440" s="96">
        <v>38117400</v>
      </c>
      <c r="G440" s="93">
        <v>0</v>
      </c>
      <c r="H440" s="93">
        <f t="shared" si="269"/>
        <v>38117400</v>
      </c>
      <c r="I440" s="93">
        <v>0</v>
      </c>
      <c r="J440" s="93">
        <v>18870000</v>
      </c>
      <c r="K440" s="93">
        <f t="shared" si="270"/>
        <v>18870000</v>
      </c>
      <c r="L440" s="93">
        <f t="shared" si="271"/>
        <v>38117400</v>
      </c>
      <c r="M440" s="93">
        <f t="shared" si="271"/>
        <v>18870000</v>
      </c>
      <c r="N440" s="93">
        <f t="shared" si="272"/>
        <v>56987400</v>
      </c>
      <c r="O440" s="94">
        <f t="shared" si="245"/>
        <v>74.500721213045168</v>
      </c>
      <c r="P440" s="94">
        <f t="shared" si="266"/>
        <v>32.992221388820411</v>
      </c>
      <c r="Q440" s="94">
        <f t="shared" si="246"/>
        <v>52.591245220752114</v>
      </c>
      <c r="R440" s="93">
        <f t="shared" si="258"/>
        <v>51371700</v>
      </c>
      <c r="S440" s="95"/>
    </row>
    <row r="441" spans="1:19" s="11" customFormat="1" x14ac:dyDescent="0.2">
      <c r="A441" s="29" t="s">
        <v>114</v>
      </c>
      <c r="B441" s="30" t="s">
        <v>93</v>
      </c>
      <c r="C441" s="15">
        <v>19032000</v>
      </c>
      <c r="D441" s="15">
        <v>8266500</v>
      </c>
      <c r="E441" s="15">
        <f t="shared" si="268"/>
        <v>27298500</v>
      </c>
      <c r="F441" s="93">
        <v>13543000</v>
      </c>
      <c r="G441" s="93">
        <v>0</v>
      </c>
      <c r="H441" s="93">
        <f t="shared" si="269"/>
        <v>13543000</v>
      </c>
      <c r="I441" s="93">
        <v>0</v>
      </c>
      <c r="J441" s="93">
        <v>0</v>
      </c>
      <c r="K441" s="93">
        <f t="shared" si="270"/>
        <v>0</v>
      </c>
      <c r="L441" s="93">
        <f t="shared" si="271"/>
        <v>13543000</v>
      </c>
      <c r="M441" s="93">
        <f t="shared" si="271"/>
        <v>0</v>
      </c>
      <c r="N441" s="93">
        <f t="shared" si="272"/>
        <v>13543000</v>
      </c>
      <c r="O441" s="94">
        <f t="shared" si="245"/>
        <v>71.159100462379158</v>
      </c>
      <c r="P441" s="94">
        <f t="shared" si="266"/>
        <v>0</v>
      </c>
      <c r="Q441" s="94">
        <f t="shared" si="246"/>
        <v>49.610784475337475</v>
      </c>
      <c r="R441" s="93">
        <f t="shared" si="258"/>
        <v>13755500</v>
      </c>
      <c r="S441" s="95"/>
    </row>
    <row r="442" spans="1:19" s="11" customFormat="1" x14ac:dyDescent="0.2">
      <c r="A442" s="29" t="s">
        <v>222</v>
      </c>
      <c r="B442" s="30" t="s">
        <v>95</v>
      </c>
      <c r="C442" s="15">
        <v>1887000</v>
      </c>
      <c r="D442" s="15">
        <v>610500</v>
      </c>
      <c r="E442" s="15">
        <f t="shared" si="268"/>
        <v>2497500</v>
      </c>
      <c r="F442" s="93">
        <v>1432000</v>
      </c>
      <c r="G442" s="93">
        <v>0</v>
      </c>
      <c r="H442" s="93">
        <f t="shared" si="269"/>
        <v>1432000</v>
      </c>
      <c r="I442" s="93">
        <v>0</v>
      </c>
      <c r="J442" s="93">
        <v>0</v>
      </c>
      <c r="K442" s="93">
        <f t="shared" si="270"/>
        <v>0</v>
      </c>
      <c r="L442" s="93">
        <f t="shared" si="271"/>
        <v>1432000</v>
      </c>
      <c r="M442" s="93">
        <f t="shared" si="271"/>
        <v>0</v>
      </c>
      <c r="N442" s="93">
        <f t="shared" si="272"/>
        <v>1432000</v>
      </c>
      <c r="O442" s="94">
        <f t="shared" si="245"/>
        <v>75.887652358240601</v>
      </c>
      <c r="P442" s="94">
        <f t="shared" si="266"/>
        <v>0</v>
      </c>
      <c r="Q442" s="94">
        <f t="shared" si="246"/>
        <v>57.337337337337338</v>
      </c>
      <c r="R442" s="93">
        <f t="shared" si="258"/>
        <v>1065500</v>
      </c>
      <c r="S442" s="95"/>
    </row>
    <row r="443" spans="1:19" s="11" customFormat="1" x14ac:dyDescent="0.2">
      <c r="A443" s="36" t="s">
        <v>321</v>
      </c>
      <c r="B443" s="37" t="s">
        <v>97</v>
      </c>
      <c r="C443" s="18">
        <v>2718300</v>
      </c>
      <c r="D443" s="18">
        <v>2364000</v>
      </c>
      <c r="E443" s="15">
        <f t="shared" si="268"/>
        <v>5082300</v>
      </c>
      <c r="F443" s="38">
        <v>2520000</v>
      </c>
      <c r="G443" s="93">
        <v>0</v>
      </c>
      <c r="H443" s="93">
        <f t="shared" si="269"/>
        <v>2520000</v>
      </c>
      <c r="I443" s="93">
        <v>0</v>
      </c>
      <c r="J443" s="93">
        <v>0</v>
      </c>
      <c r="K443" s="93">
        <f t="shared" si="270"/>
        <v>0</v>
      </c>
      <c r="L443" s="38">
        <f t="shared" si="271"/>
        <v>2520000</v>
      </c>
      <c r="M443" s="93">
        <f t="shared" si="271"/>
        <v>0</v>
      </c>
      <c r="N443" s="93">
        <f t="shared" si="272"/>
        <v>2520000</v>
      </c>
      <c r="O443" s="94">
        <f t="shared" si="245"/>
        <v>92.704999448184523</v>
      </c>
      <c r="P443" s="94">
        <f t="shared" si="266"/>
        <v>0</v>
      </c>
      <c r="Q443" s="94">
        <f t="shared" si="246"/>
        <v>49.583849831769086</v>
      </c>
      <c r="R443" s="93">
        <f t="shared" si="258"/>
        <v>2562300</v>
      </c>
      <c r="S443" s="39"/>
    </row>
    <row r="444" spans="1:19" s="11" customFormat="1" ht="19.5" customHeight="1" x14ac:dyDescent="0.2">
      <c r="A444" s="36" t="s">
        <v>227</v>
      </c>
      <c r="B444" s="37" t="s">
        <v>101</v>
      </c>
      <c r="C444" s="18">
        <v>14739000</v>
      </c>
      <c r="D444" s="18">
        <v>1395000</v>
      </c>
      <c r="E444" s="15">
        <f t="shared" si="268"/>
        <v>16134000</v>
      </c>
      <c r="F444" s="38">
        <v>13412500</v>
      </c>
      <c r="G444" s="93">
        <v>0</v>
      </c>
      <c r="H444" s="93">
        <f t="shared" si="269"/>
        <v>13412500</v>
      </c>
      <c r="I444" s="93">
        <v>0</v>
      </c>
      <c r="J444" s="93">
        <v>0</v>
      </c>
      <c r="K444" s="93">
        <f t="shared" si="270"/>
        <v>0</v>
      </c>
      <c r="L444" s="38">
        <f t="shared" si="271"/>
        <v>13412500</v>
      </c>
      <c r="M444" s="93">
        <f t="shared" si="271"/>
        <v>0</v>
      </c>
      <c r="N444" s="93">
        <f t="shared" si="272"/>
        <v>13412500</v>
      </c>
      <c r="O444" s="94">
        <f t="shared" si="245"/>
        <v>91.000067847208086</v>
      </c>
      <c r="P444" s="94">
        <f t="shared" si="266"/>
        <v>0</v>
      </c>
      <c r="Q444" s="94">
        <f t="shared" si="246"/>
        <v>83.131895376224122</v>
      </c>
      <c r="R444" s="93">
        <f t="shared" si="258"/>
        <v>2721500</v>
      </c>
      <c r="S444" s="39"/>
    </row>
    <row r="445" spans="1:19" s="11" customFormat="1" x14ac:dyDescent="0.2">
      <c r="A445" s="29" t="s">
        <v>322</v>
      </c>
      <c r="B445" s="30" t="s">
        <v>323</v>
      </c>
      <c r="C445" s="15">
        <v>7859000</v>
      </c>
      <c r="D445" s="15">
        <v>160000</v>
      </c>
      <c r="E445" s="15">
        <f t="shared" si="268"/>
        <v>8019000</v>
      </c>
      <c r="F445" s="93">
        <v>6963750</v>
      </c>
      <c r="G445" s="93">
        <v>0</v>
      </c>
      <c r="H445" s="93">
        <f t="shared" si="269"/>
        <v>6963750</v>
      </c>
      <c r="I445" s="93">
        <v>0</v>
      </c>
      <c r="J445" s="93">
        <v>0</v>
      </c>
      <c r="K445" s="93">
        <f t="shared" si="270"/>
        <v>0</v>
      </c>
      <c r="L445" s="93">
        <f t="shared" si="271"/>
        <v>6963750</v>
      </c>
      <c r="M445" s="93">
        <f t="shared" si="271"/>
        <v>0</v>
      </c>
      <c r="N445" s="93">
        <f t="shared" si="272"/>
        <v>6963750</v>
      </c>
      <c r="O445" s="94">
        <f t="shared" si="245"/>
        <v>88.608601603257412</v>
      </c>
      <c r="P445" s="94">
        <f t="shared" si="266"/>
        <v>0</v>
      </c>
      <c r="Q445" s="94">
        <f t="shared" si="246"/>
        <v>86.840628507295165</v>
      </c>
      <c r="R445" s="93">
        <f t="shared" si="258"/>
        <v>1055250</v>
      </c>
      <c r="S445" s="95"/>
    </row>
    <row r="446" spans="1:19" s="11" customFormat="1" x14ac:dyDescent="0.2">
      <c r="A446" s="29" t="s">
        <v>378</v>
      </c>
      <c r="B446" s="30" t="s">
        <v>379</v>
      </c>
      <c r="C446" s="15">
        <v>18731700</v>
      </c>
      <c r="D446" s="15">
        <v>2340000</v>
      </c>
      <c r="E446" s="15">
        <f t="shared" si="268"/>
        <v>21071700</v>
      </c>
      <c r="F446" s="93">
        <v>16568000</v>
      </c>
      <c r="G446" s="93">
        <v>0</v>
      </c>
      <c r="H446" s="93">
        <f t="shared" si="269"/>
        <v>16568000</v>
      </c>
      <c r="I446" s="93">
        <v>0</v>
      </c>
      <c r="J446" s="93">
        <v>0</v>
      </c>
      <c r="K446" s="93">
        <f t="shared" si="270"/>
        <v>0</v>
      </c>
      <c r="L446" s="93">
        <f t="shared" si="271"/>
        <v>16568000</v>
      </c>
      <c r="M446" s="93">
        <f t="shared" si="271"/>
        <v>0</v>
      </c>
      <c r="N446" s="93">
        <f t="shared" si="272"/>
        <v>16568000</v>
      </c>
      <c r="O446" s="94">
        <f t="shared" si="245"/>
        <v>88.448992883721175</v>
      </c>
      <c r="P446" s="94">
        <f t="shared" si="266"/>
        <v>0</v>
      </c>
      <c r="Q446" s="94">
        <f t="shared" si="246"/>
        <v>78.626783790581683</v>
      </c>
      <c r="R446" s="93">
        <f t="shared" si="258"/>
        <v>4503700</v>
      </c>
      <c r="S446" s="95"/>
    </row>
    <row r="447" spans="1:19" s="11" customFormat="1" x14ac:dyDescent="0.2">
      <c r="A447" s="29" t="s">
        <v>109</v>
      </c>
      <c r="B447" s="30" t="s">
        <v>110</v>
      </c>
      <c r="C447" s="15">
        <v>62440000</v>
      </c>
      <c r="D447" s="15">
        <v>32130000</v>
      </c>
      <c r="E447" s="15">
        <f t="shared" si="268"/>
        <v>94570000</v>
      </c>
      <c r="F447" s="93">
        <v>56763400</v>
      </c>
      <c r="G447" s="93">
        <v>0</v>
      </c>
      <c r="H447" s="93">
        <f t="shared" si="269"/>
        <v>56763400</v>
      </c>
      <c r="I447" s="93">
        <v>0</v>
      </c>
      <c r="J447" s="93">
        <v>5250000</v>
      </c>
      <c r="K447" s="93">
        <f t="shared" si="270"/>
        <v>5250000</v>
      </c>
      <c r="L447" s="93">
        <f t="shared" si="271"/>
        <v>56763400</v>
      </c>
      <c r="M447" s="93">
        <f t="shared" si="271"/>
        <v>5250000</v>
      </c>
      <c r="N447" s="93">
        <f t="shared" si="272"/>
        <v>62013400</v>
      </c>
      <c r="O447" s="94">
        <f t="shared" si="245"/>
        <v>90.908712363869313</v>
      </c>
      <c r="P447" s="94">
        <f t="shared" si="266"/>
        <v>16.33986928104575</v>
      </c>
      <c r="Q447" s="94">
        <f t="shared" si="246"/>
        <v>65.574072115892989</v>
      </c>
      <c r="R447" s="93">
        <f t="shared" si="258"/>
        <v>32556600</v>
      </c>
      <c r="S447" s="95"/>
    </row>
    <row r="448" spans="1:19" s="11" customFormat="1" x14ac:dyDescent="0.2">
      <c r="A448" s="29" t="s">
        <v>121</v>
      </c>
      <c r="B448" s="30" t="s">
        <v>122</v>
      </c>
      <c r="C448" s="15">
        <v>60500000</v>
      </c>
      <c r="D448" s="15">
        <v>24300000</v>
      </c>
      <c r="E448" s="15">
        <f t="shared" si="268"/>
        <v>84800000</v>
      </c>
      <c r="F448" s="93">
        <v>50500000</v>
      </c>
      <c r="G448" s="93">
        <v>0</v>
      </c>
      <c r="H448" s="93">
        <f t="shared" si="269"/>
        <v>50500000</v>
      </c>
      <c r="I448" s="93">
        <v>0</v>
      </c>
      <c r="J448" s="93">
        <v>0</v>
      </c>
      <c r="K448" s="93">
        <f t="shared" si="270"/>
        <v>0</v>
      </c>
      <c r="L448" s="93">
        <f t="shared" si="271"/>
        <v>50500000</v>
      </c>
      <c r="M448" s="93">
        <f t="shared" si="271"/>
        <v>0</v>
      </c>
      <c r="N448" s="93">
        <f t="shared" si="272"/>
        <v>50500000</v>
      </c>
      <c r="O448" s="94">
        <f t="shared" si="245"/>
        <v>83.471074380165291</v>
      </c>
      <c r="P448" s="94">
        <f t="shared" si="266"/>
        <v>0</v>
      </c>
      <c r="Q448" s="94">
        <f t="shared" si="246"/>
        <v>59.551886792452834</v>
      </c>
      <c r="R448" s="93">
        <f t="shared" si="258"/>
        <v>34300000</v>
      </c>
      <c r="S448" s="95"/>
    </row>
    <row r="449" spans="1:19" s="11" customFormat="1" x14ac:dyDescent="0.2">
      <c r="A449" s="29" t="s">
        <v>341</v>
      </c>
      <c r="B449" s="30" t="s">
        <v>342</v>
      </c>
      <c r="C449" s="15">
        <v>1225000</v>
      </c>
      <c r="D449" s="15">
        <v>0</v>
      </c>
      <c r="E449" s="15">
        <f t="shared" si="268"/>
        <v>1225000</v>
      </c>
      <c r="F449" s="93">
        <v>0</v>
      </c>
      <c r="G449" s="93">
        <v>0</v>
      </c>
      <c r="H449" s="93">
        <f t="shared" si="269"/>
        <v>0</v>
      </c>
      <c r="I449" s="93">
        <v>0</v>
      </c>
      <c r="J449" s="93">
        <v>0</v>
      </c>
      <c r="K449" s="93">
        <f t="shared" si="270"/>
        <v>0</v>
      </c>
      <c r="L449" s="93">
        <f t="shared" si="271"/>
        <v>0</v>
      </c>
      <c r="M449" s="93">
        <f t="shared" si="271"/>
        <v>0</v>
      </c>
      <c r="N449" s="93">
        <f t="shared" si="272"/>
        <v>0</v>
      </c>
      <c r="O449" s="94">
        <f t="shared" si="245"/>
        <v>0</v>
      </c>
      <c r="P449" s="94">
        <v>0</v>
      </c>
      <c r="Q449" s="94">
        <f t="shared" si="246"/>
        <v>0</v>
      </c>
      <c r="R449" s="93">
        <f t="shared" si="258"/>
        <v>1225000</v>
      </c>
      <c r="S449" s="95"/>
    </row>
    <row r="450" spans="1:19" s="11" customFormat="1" x14ac:dyDescent="0.2">
      <c r="A450" s="29" t="s">
        <v>326</v>
      </c>
      <c r="B450" s="30" t="s">
        <v>327</v>
      </c>
      <c r="C450" s="15">
        <v>42240000</v>
      </c>
      <c r="D450" s="15">
        <v>0</v>
      </c>
      <c r="E450" s="15">
        <f t="shared" si="268"/>
        <v>42240000</v>
      </c>
      <c r="F450" s="93">
        <v>21120000</v>
      </c>
      <c r="G450" s="93">
        <v>0</v>
      </c>
      <c r="H450" s="93">
        <f t="shared" si="269"/>
        <v>21120000</v>
      </c>
      <c r="I450" s="93">
        <v>0</v>
      </c>
      <c r="J450" s="93">
        <v>0</v>
      </c>
      <c r="K450" s="93">
        <f t="shared" si="270"/>
        <v>0</v>
      </c>
      <c r="L450" s="93">
        <f t="shared" si="271"/>
        <v>21120000</v>
      </c>
      <c r="M450" s="93">
        <f t="shared" si="271"/>
        <v>0</v>
      </c>
      <c r="N450" s="93">
        <f t="shared" si="272"/>
        <v>21120000</v>
      </c>
      <c r="O450" s="94">
        <f t="shared" si="245"/>
        <v>50</v>
      </c>
      <c r="P450" s="94">
        <v>0</v>
      </c>
      <c r="Q450" s="94">
        <f t="shared" si="246"/>
        <v>50</v>
      </c>
      <c r="R450" s="93">
        <f t="shared" si="258"/>
        <v>21120000</v>
      </c>
      <c r="S450" s="95"/>
    </row>
    <row r="451" spans="1:19" s="11" customFormat="1" x14ac:dyDescent="0.2">
      <c r="A451" s="29" t="s">
        <v>228</v>
      </c>
      <c r="B451" s="30" t="s">
        <v>229</v>
      </c>
      <c r="C451" s="15">
        <v>12500000</v>
      </c>
      <c r="D451" s="15">
        <v>0</v>
      </c>
      <c r="E451" s="15">
        <f t="shared" si="268"/>
        <v>12500000</v>
      </c>
      <c r="F451" s="93">
        <v>12498600</v>
      </c>
      <c r="G451" s="93">
        <v>0</v>
      </c>
      <c r="H451" s="93">
        <f t="shared" si="269"/>
        <v>12498600</v>
      </c>
      <c r="I451" s="93">
        <v>0</v>
      </c>
      <c r="J451" s="93">
        <v>0</v>
      </c>
      <c r="K451" s="93">
        <f t="shared" si="270"/>
        <v>0</v>
      </c>
      <c r="L451" s="93">
        <f t="shared" si="271"/>
        <v>12498600</v>
      </c>
      <c r="M451" s="93">
        <f t="shared" si="271"/>
        <v>0</v>
      </c>
      <c r="N451" s="93">
        <f t="shared" si="272"/>
        <v>12498600</v>
      </c>
      <c r="O451" s="94">
        <f t="shared" si="245"/>
        <v>99.988799999999998</v>
      </c>
      <c r="P451" s="94">
        <v>0</v>
      </c>
      <c r="Q451" s="94">
        <f t="shared" si="246"/>
        <v>99.988799999999998</v>
      </c>
      <c r="R451" s="93">
        <f t="shared" si="258"/>
        <v>1400</v>
      </c>
      <c r="S451" s="95"/>
    </row>
    <row r="452" spans="1:19" s="11" customFormat="1" x14ac:dyDescent="0.2">
      <c r="A452" s="29" t="s">
        <v>78</v>
      </c>
      <c r="B452" s="30" t="s">
        <v>79</v>
      </c>
      <c r="C452" s="15">
        <v>635400000</v>
      </c>
      <c r="D452" s="15">
        <v>147000000</v>
      </c>
      <c r="E452" s="15">
        <f t="shared" si="268"/>
        <v>782400000</v>
      </c>
      <c r="F452" s="93">
        <v>481267095</v>
      </c>
      <c r="G452" s="93">
        <v>12630000</v>
      </c>
      <c r="H452" s="93">
        <f t="shared" si="269"/>
        <v>493897095</v>
      </c>
      <c r="I452" s="93">
        <v>9104593</v>
      </c>
      <c r="J452" s="93">
        <v>0</v>
      </c>
      <c r="K452" s="93">
        <f t="shared" si="270"/>
        <v>9104593</v>
      </c>
      <c r="L452" s="93">
        <f t="shared" si="271"/>
        <v>490371688</v>
      </c>
      <c r="M452" s="93">
        <f t="shared" si="271"/>
        <v>12630000</v>
      </c>
      <c r="N452" s="93">
        <f t="shared" si="272"/>
        <v>503001688</v>
      </c>
      <c r="O452" s="94">
        <f t="shared" si="245"/>
        <v>77.175273528485988</v>
      </c>
      <c r="P452" s="94">
        <f t="shared" si="266"/>
        <v>8.591836734693878</v>
      </c>
      <c r="Q452" s="94">
        <f t="shared" si="246"/>
        <v>64.289581799591005</v>
      </c>
      <c r="R452" s="93">
        <f t="shared" si="258"/>
        <v>279398312</v>
      </c>
      <c r="S452" s="95"/>
    </row>
    <row r="453" spans="1:19" s="11" customFormat="1" x14ac:dyDescent="0.2">
      <c r="A453" s="29" t="s">
        <v>253</v>
      </c>
      <c r="B453" s="30" t="s">
        <v>254</v>
      </c>
      <c r="C453" s="15">
        <v>38850000</v>
      </c>
      <c r="D453" s="15">
        <v>0</v>
      </c>
      <c r="E453" s="15">
        <f t="shared" si="268"/>
        <v>38850000</v>
      </c>
      <c r="F453" s="96">
        <v>30975000</v>
      </c>
      <c r="G453" s="93">
        <v>0</v>
      </c>
      <c r="H453" s="93">
        <f t="shared" si="269"/>
        <v>30975000</v>
      </c>
      <c r="I453" s="93">
        <v>0</v>
      </c>
      <c r="J453" s="93">
        <v>0</v>
      </c>
      <c r="K453" s="93">
        <f t="shared" si="270"/>
        <v>0</v>
      </c>
      <c r="L453" s="93">
        <f t="shared" si="271"/>
        <v>30975000</v>
      </c>
      <c r="M453" s="93">
        <f t="shared" si="271"/>
        <v>0</v>
      </c>
      <c r="N453" s="93">
        <f t="shared" si="272"/>
        <v>30975000</v>
      </c>
      <c r="O453" s="94">
        <f t="shared" si="245"/>
        <v>79.729729729729726</v>
      </c>
      <c r="P453" s="94">
        <v>0</v>
      </c>
      <c r="Q453" s="94">
        <f t="shared" si="246"/>
        <v>79.729729729729726</v>
      </c>
      <c r="R453" s="93">
        <f t="shared" si="258"/>
        <v>7875000</v>
      </c>
      <c r="S453" s="95"/>
    </row>
    <row r="454" spans="1:19" s="11" customFormat="1" x14ac:dyDescent="0.2">
      <c r="A454" s="29" t="s">
        <v>283</v>
      </c>
      <c r="B454" s="30" t="s">
        <v>301</v>
      </c>
      <c r="C454" s="15">
        <v>0</v>
      </c>
      <c r="D454" s="15">
        <v>239344100</v>
      </c>
      <c r="E454" s="15">
        <f t="shared" si="268"/>
        <v>239344100</v>
      </c>
      <c r="F454" s="96">
        <v>0</v>
      </c>
      <c r="G454" s="93">
        <v>0</v>
      </c>
      <c r="H454" s="93">
        <f t="shared" si="269"/>
        <v>0</v>
      </c>
      <c r="I454" s="93">
        <v>0</v>
      </c>
      <c r="J454" s="93">
        <v>0</v>
      </c>
      <c r="K454" s="93">
        <f t="shared" si="270"/>
        <v>0</v>
      </c>
      <c r="L454" s="93">
        <f>F454+I454</f>
        <v>0</v>
      </c>
      <c r="M454" s="93">
        <f>G454+J454</f>
        <v>0</v>
      </c>
      <c r="N454" s="93">
        <f t="shared" si="272"/>
        <v>0</v>
      </c>
      <c r="O454" s="94">
        <v>0</v>
      </c>
      <c r="P454" s="94">
        <f t="shared" si="266"/>
        <v>0</v>
      </c>
      <c r="Q454" s="94">
        <f t="shared" si="246"/>
        <v>0</v>
      </c>
      <c r="R454" s="93">
        <f t="shared" si="258"/>
        <v>239344100</v>
      </c>
      <c r="S454" s="95"/>
    </row>
    <row r="455" spans="1:19" s="32" customFormat="1" ht="18" x14ac:dyDescent="0.2">
      <c r="A455" s="164"/>
      <c r="B455" s="173" t="s">
        <v>380</v>
      </c>
      <c r="C455" s="165">
        <f>C456+C507</f>
        <v>4455010500</v>
      </c>
      <c r="D455" s="165">
        <f>D456+D507</f>
        <v>0</v>
      </c>
      <c r="E455" s="165">
        <f>E456+E507</f>
        <v>4455010500</v>
      </c>
      <c r="F455" s="165">
        <f>F456+F507</f>
        <v>3253869152</v>
      </c>
      <c r="G455" s="165">
        <f t="shared" ref="G455:N455" si="273">G456+G507</f>
        <v>0</v>
      </c>
      <c r="H455" s="165">
        <f t="shared" si="273"/>
        <v>3253869152</v>
      </c>
      <c r="I455" s="165">
        <f t="shared" si="273"/>
        <v>194464213</v>
      </c>
      <c r="J455" s="165">
        <f t="shared" si="273"/>
        <v>0</v>
      </c>
      <c r="K455" s="165">
        <f t="shared" si="273"/>
        <v>194464213</v>
      </c>
      <c r="L455" s="165">
        <f t="shared" si="273"/>
        <v>3448333365</v>
      </c>
      <c r="M455" s="165">
        <f t="shared" si="273"/>
        <v>0</v>
      </c>
      <c r="N455" s="165">
        <f t="shared" si="273"/>
        <v>3448333365</v>
      </c>
      <c r="O455" s="166">
        <f t="shared" si="245"/>
        <v>77.403484570911786</v>
      </c>
      <c r="P455" s="166">
        <v>0</v>
      </c>
      <c r="Q455" s="166">
        <f t="shared" si="246"/>
        <v>77.403484570911786</v>
      </c>
      <c r="R455" s="165">
        <f t="shared" si="258"/>
        <v>1006677135</v>
      </c>
      <c r="S455" s="174"/>
    </row>
    <row r="456" spans="1:19" s="34" customFormat="1" ht="18" x14ac:dyDescent="0.2">
      <c r="A456" s="78" t="s">
        <v>24</v>
      </c>
      <c r="B456" s="158" t="s">
        <v>25</v>
      </c>
      <c r="C456" s="148">
        <f>C457+C460+C464+C481+C488+C501</f>
        <v>1211808300</v>
      </c>
      <c r="D456" s="148">
        <f>D457+D460+D464+D481+D488+D501</f>
        <v>0</v>
      </c>
      <c r="E456" s="148">
        <f>E457+E460+E464+E481+E488+E501</f>
        <v>1211808300</v>
      </c>
      <c r="F456" s="148">
        <f t="shared" ref="F456:N456" si="274">F457+F460+F464+F481+F488+F501</f>
        <v>852743901</v>
      </c>
      <c r="G456" s="148">
        <f t="shared" si="274"/>
        <v>0</v>
      </c>
      <c r="H456" s="148">
        <f t="shared" si="274"/>
        <v>852743901</v>
      </c>
      <c r="I456" s="148">
        <f t="shared" si="274"/>
        <v>16444027</v>
      </c>
      <c r="J456" s="148">
        <f t="shared" si="274"/>
        <v>0</v>
      </c>
      <c r="K456" s="148">
        <f t="shared" si="274"/>
        <v>16444027</v>
      </c>
      <c r="L456" s="148">
        <f t="shared" si="274"/>
        <v>869187928</v>
      </c>
      <c r="M456" s="148">
        <f t="shared" si="274"/>
        <v>0</v>
      </c>
      <c r="N456" s="148">
        <f t="shared" si="274"/>
        <v>869187928</v>
      </c>
      <c r="O456" s="149">
        <f t="shared" si="245"/>
        <v>71.726520440568038</v>
      </c>
      <c r="P456" s="149">
        <v>0</v>
      </c>
      <c r="Q456" s="149">
        <f t="shared" si="246"/>
        <v>71.726520440568038</v>
      </c>
      <c r="R456" s="148">
        <f t="shared" si="258"/>
        <v>342620372</v>
      </c>
      <c r="S456" s="180"/>
    </row>
    <row r="457" spans="1:19" s="14" customFormat="1" ht="20.25" customHeight="1" x14ac:dyDescent="0.2">
      <c r="A457" s="83" t="s">
        <v>26</v>
      </c>
      <c r="B457" s="169" t="s">
        <v>27</v>
      </c>
      <c r="C457" s="85">
        <f>C458</f>
        <v>84960000</v>
      </c>
      <c r="D457" s="85">
        <f>D458</f>
        <v>0</v>
      </c>
      <c r="E457" s="85">
        <f>E458</f>
        <v>84960000</v>
      </c>
      <c r="F457" s="85">
        <f t="shared" ref="F457:N457" si="275">F458</f>
        <v>56640000</v>
      </c>
      <c r="G457" s="85">
        <f t="shared" si="275"/>
        <v>0</v>
      </c>
      <c r="H457" s="85">
        <f t="shared" si="275"/>
        <v>56640000</v>
      </c>
      <c r="I457" s="85">
        <f t="shared" si="275"/>
        <v>0</v>
      </c>
      <c r="J457" s="85">
        <f t="shared" si="275"/>
        <v>0</v>
      </c>
      <c r="K457" s="85">
        <f t="shared" si="275"/>
        <v>0</v>
      </c>
      <c r="L457" s="85">
        <f t="shared" si="275"/>
        <v>56640000</v>
      </c>
      <c r="M457" s="85">
        <f t="shared" si="275"/>
        <v>0</v>
      </c>
      <c r="N457" s="85">
        <f t="shared" si="275"/>
        <v>56640000</v>
      </c>
      <c r="O457" s="86">
        <f t="shared" si="245"/>
        <v>66.666666666666657</v>
      </c>
      <c r="P457" s="86">
        <v>0</v>
      </c>
      <c r="Q457" s="86">
        <f t="shared" si="246"/>
        <v>66.666666666666657</v>
      </c>
      <c r="R457" s="85">
        <f t="shared" si="258"/>
        <v>28320000</v>
      </c>
      <c r="S457" s="181"/>
    </row>
    <row r="458" spans="1:19" s="22" customFormat="1" x14ac:dyDescent="0.2">
      <c r="A458" s="118" t="s">
        <v>56</v>
      </c>
      <c r="B458" s="118" t="s">
        <v>57</v>
      </c>
      <c r="C458" s="171">
        <f t="shared" ref="C458:N458" si="276">SUM(C459:C459)</f>
        <v>84960000</v>
      </c>
      <c r="D458" s="171">
        <f t="shared" si="276"/>
        <v>0</v>
      </c>
      <c r="E458" s="171">
        <f t="shared" si="276"/>
        <v>84960000</v>
      </c>
      <c r="F458" s="171">
        <f t="shared" si="276"/>
        <v>56640000</v>
      </c>
      <c r="G458" s="171">
        <f t="shared" si="276"/>
        <v>0</v>
      </c>
      <c r="H458" s="171">
        <f t="shared" si="276"/>
        <v>56640000</v>
      </c>
      <c r="I458" s="171">
        <f t="shared" si="276"/>
        <v>0</v>
      </c>
      <c r="J458" s="171">
        <f t="shared" si="276"/>
        <v>0</v>
      </c>
      <c r="K458" s="171">
        <f t="shared" si="276"/>
        <v>0</v>
      </c>
      <c r="L458" s="171">
        <f t="shared" si="276"/>
        <v>56640000</v>
      </c>
      <c r="M458" s="171">
        <f t="shared" si="276"/>
        <v>0</v>
      </c>
      <c r="N458" s="171">
        <f t="shared" si="276"/>
        <v>56640000</v>
      </c>
      <c r="O458" s="172">
        <f t="shared" si="245"/>
        <v>66.666666666666657</v>
      </c>
      <c r="P458" s="172">
        <v>0</v>
      </c>
      <c r="Q458" s="172">
        <f t="shared" si="246"/>
        <v>66.666666666666657</v>
      </c>
      <c r="R458" s="171">
        <f t="shared" si="258"/>
        <v>28320000</v>
      </c>
      <c r="S458" s="121"/>
    </row>
    <row r="459" spans="1:19" s="11" customFormat="1" x14ac:dyDescent="0.2">
      <c r="A459" s="120" t="s">
        <v>58</v>
      </c>
      <c r="B459" s="120" t="s">
        <v>59</v>
      </c>
      <c r="C459" s="21">
        <v>84960000</v>
      </c>
      <c r="D459" s="15">
        <v>0</v>
      </c>
      <c r="E459" s="15">
        <f>C459+D459</f>
        <v>84960000</v>
      </c>
      <c r="F459" s="93">
        <v>56640000</v>
      </c>
      <c r="G459" s="93">
        <v>0</v>
      </c>
      <c r="H459" s="93">
        <f>F459+G459</f>
        <v>56640000</v>
      </c>
      <c r="I459" s="93">
        <v>0</v>
      </c>
      <c r="J459" s="93">
        <v>0</v>
      </c>
      <c r="K459" s="93">
        <f>I459+J459</f>
        <v>0</v>
      </c>
      <c r="L459" s="93">
        <f>F459+I459</f>
        <v>56640000</v>
      </c>
      <c r="M459" s="93">
        <f>G459+J459</f>
        <v>0</v>
      </c>
      <c r="N459" s="93">
        <f>L459+M459</f>
        <v>56640000</v>
      </c>
      <c r="O459" s="94">
        <f t="shared" si="245"/>
        <v>66.666666666666657</v>
      </c>
      <c r="P459" s="94">
        <v>0</v>
      </c>
      <c r="Q459" s="94">
        <f t="shared" si="246"/>
        <v>66.666666666666657</v>
      </c>
      <c r="R459" s="93">
        <f t="shared" si="258"/>
        <v>28320000</v>
      </c>
      <c r="S459" s="182"/>
    </row>
    <row r="460" spans="1:19" s="23" customFormat="1" ht="17.25" customHeight="1" x14ac:dyDescent="0.2">
      <c r="A460" s="83" t="s">
        <v>68</v>
      </c>
      <c r="B460" s="84" t="s">
        <v>69</v>
      </c>
      <c r="C460" s="127">
        <f>C461</f>
        <v>77067000</v>
      </c>
      <c r="D460" s="127">
        <f>D461</f>
        <v>0</v>
      </c>
      <c r="E460" s="127">
        <f>E461</f>
        <v>77067000</v>
      </c>
      <c r="F460" s="127">
        <f t="shared" ref="F460:N460" si="277">F461</f>
        <v>75283009</v>
      </c>
      <c r="G460" s="127">
        <f t="shared" si="277"/>
        <v>0</v>
      </c>
      <c r="H460" s="127">
        <f t="shared" si="277"/>
        <v>75283009</v>
      </c>
      <c r="I460" s="127">
        <f t="shared" si="277"/>
        <v>0</v>
      </c>
      <c r="J460" s="127">
        <f t="shared" si="277"/>
        <v>0</v>
      </c>
      <c r="K460" s="127">
        <f t="shared" si="277"/>
        <v>0</v>
      </c>
      <c r="L460" s="127">
        <f t="shared" si="277"/>
        <v>75283009</v>
      </c>
      <c r="M460" s="127">
        <f t="shared" si="277"/>
        <v>0</v>
      </c>
      <c r="N460" s="127">
        <f t="shared" si="277"/>
        <v>75283009</v>
      </c>
      <c r="O460" s="128">
        <f t="shared" si="245"/>
        <v>97.685142797825264</v>
      </c>
      <c r="P460" s="128">
        <v>0</v>
      </c>
      <c r="Q460" s="128">
        <f t="shared" si="246"/>
        <v>97.685142797825264</v>
      </c>
      <c r="R460" s="127">
        <f t="shared" si="258"/>
        <v>1783991</v>
      </c>
      <c r="S460" s="122"/>
    </row>
    <row r="461" spans="1:19" s="16" customFormat="1" x14ac:dyDescent="0.2">
      <c r="A461" s="118" t="s">
        <v>74</v>
      </c>
      <c r="B461" s="118" t="s">
        <v>75</v>
      </c>
      <c r="C461" s="111">
        <f>SUM(C462:C463)</f>
        <v>77067000</v>
      </c>
      <c r="D461" s="111">
        <f>SUM(D462:D463)</f>
        <v>0</v>
      </c>
      <c r="E461" s="111">
        <f>SUM(E462:E463)</f>
        <v>77067000</v>
      </c>
      <c r="F461" s="111">
        <f t="shared" ref="F461:N461" si="278">SUM(F462:F463)</f>
        <v>75283009</v>
      </c>
      <c r="G461" s="111">
        <f t="shared" si="278"/>
        <v>0</v>
      </c>
      <c r="H461" s="111">
        <f t="shared" si="278"/>
        <v>75283009</v>
      </c>
      <c r="I461" s="111">
        <f t="shared" si="278"/>
        <v>0</v>
      </c>
      <c r="J461" s="111">
        <f t="shared" si="278"/>
        <v>0</v>
      </c>
      <c r="K461" s="111">
        <f t="shared" si="278"/>
        <v>0</v>
      </c>
      <c r="L461" s="111">
        <f t="shared" si="278"/>
        <v>75283009</v>
      </c>
      <c r="M461" s="111">
        <f t="shared" si="278"/>
        <v>0</v>
      </c>
      <c r="N461" s="111">
        <f t="shared" si="278"/>
        <v>75283009</v>
      </c>
      <c r="O461" s="112">
        <f t="shared" si="245"/>
        <v>97.685142797825264</v>
      </c>
      <c r="P461" s="112">
        <v>0</v>
      </c>
      <c r="Q461" s="112">
        <f t="shared" si="246"/>
        <v>97.685142797825264</v>
      </c>
      <c r="R461" s="111">
        <f t="shared" si="258"/>
        <v>1783991</v>
      </c>
      <c r="S461" s="113"/>
    </row>
    <row r="462" spans="1:19" s="11" customFormat="1" x14ac:dyDescent="0.2">
      <c r="A462" s="120" t="s">
        <v>76</v>
      </c>
      <c r="B462" s="120" t="s">
        <v>362</v>
      </c>
      <c r="C462" s="21">
        <v>23067000</v>
      </c>
      <c r="D462" s="15">
        <v>0</v>
      </c>
      <c r="E462" s="15">
        <f>C462+D462</f>
        <v>23067000</v>
      </c>
      <c r="F462" s="96">
        <v>23067000</v>
      </c>
      <c r="G462" s="93">
        <v>0</v>
      </c>
      <c r="H462" s="93">
        <f>F462+G462</f>
        <v>23067000</v>
      </c>
      <c r="I462" s="93">
        <v>0</v>
      </c>
      <c r="J462" s="93">
        <v>0</v>
      </c>
      <c r="K462" s="93">
        <f>I462+J462</f>
        <v>0</v>
      </c>
      <c r="L462" s="93">
        <f>F462+I462</f>
        <v>23067000</v>
      </c>
      <c r="M462" s="93">
        <f>G462+J462</f>
        <v>0</v>
      </c>
      <c r="N462" s="93">
        <f>L462+M462</f>
        <v>23067000</v>
      </c>
      <c r="O462" s="94">
        <f t="shared" ref="O462:O525" si="279">L462/C462*100</f>
        <v>100</v>
      </c>
      <c r="P462" s="94">
        <v>0</v>
      </c>
      <c r="Q462" s="94">
        <f t="shared" ref="Q462:Q525" si="280">N462/E462*100</f>
        <v>100</v>
      </c>
      <c r="R462" s="93">
        <f t="shared" si="258"/>
        <v>0</v>
      </c>
      <c r="S462" s="95"/>
    </row>
    <row r="463" spans="1:19" s="11" customFormat="1" x14ac:dyDescent="0.2">
      <c r="A463" s="120" t="s">
        <v>78</v>
      </c>
      <c r="B463" s="120" t="s">
        <v>79</v>
      </c>
      <c r="C463" s="21">
        <v>54000000</v>
      </c>
      <c r="D463" s="15">
        <v>0</v>
      </c>
      <c r="E463" s="15">
        <f>C463+D463</f>
        <v>54000000</v>
      </c>
      <c r="F463" s="96">
        <v>52216009</v>
      </c>
      <c r="G463" s="93">
        <v>0</v>
      </c>
      <c r="H463" s="93">
        <f>F463+G463</f>
        <v>52216009</v>
      </c>
      <c r="I463" s="93">
        <v>0</v>
      </c>
      <c r="J463" s="93">
        <v>0</v>
      </c>
      <c r="K463" s="93">
        <f>I463+J463</f>
        <v>0</v>
      </c>
      <c r="L463" s="93">
        <f>F463+I463</f>
        <v>52216009</v>
      </c>
      <c r="M463" s="93">
        <f>G463+J463</f>
        <v>0</v>
      </c>
      <c r="N463" s="93">
        <f>L463+M463</f>
        <v>52216009</v>
      </c>
      <c r="O463" s="94">
        <f t="shared" si="279"/>
        <v>96.696312962962963</v>
      </c>
      <c r="P463" s="94">
        <v>0</v>
      </c>
      <c r="Q463" s="94">
        <f t="shared" si="280"/>
        <v>96.696312962962963</v>
      </c>
      <c r="R463" s="93">
        <f t="shared" si="258"/>
        <v>1783991</v>
      </c>
      <c r="S463" s="95"/>
    </row>
    <row r="464" spans="1:19" s="23" customFormat="1" ht="16.5" customHeight="1" x14ac:dyDescent="0.2">
      <c r="A464" s="83" t="s">
        <v>80</v>
      </c>
      <c r="B464" s="169" t="s">
        <v>81</v>
      </c>
      <c r="C464" s="127">
        <f>C465+C467+C472+C474+C477+C479</f>
        <v>331414700</v>
      </c>
      <c r="D464" s="127">
        <f>D465+D467+D472+D474+D477+D479</f>
        <v>0</v>
      </c>
      <c r="E464" s="127">
        <f>E465+E467+E472+E474+E477+E479</f>
        <v>331414700</v>
      </c>
      <c r="F464" s="127">
        <f t="shared" ref="F464:N464" si="281">F465+F467+F472+F474+F477+F479</f>
        <v>251278335</v>
      </c>
      <c r="G464" s="127">
        <f t="shared" si="281"/>
        <v>0</v>
      </c>
      <c r="H464" s="127">
        <f t="shared" si="281"/>
        <v>251278335</v>
      </c>
      <c r="I464" s="127">
        <f t="shared" si="281"/>
        <v>9104825</v>
      </c>
      <c r="J464" s="127">
        <f t="shared" si="281"/>
        <v>0</v>
      </c>
      <c r="K464" s="127">
        <f t="shared" si="281"/>
        <v>9104825</v>
      </c>
      <c r="L464" s="127">
        <f t="shared" si="281"/>
        <v>260383160</v>
      </c>
      <c r="M464" s="127">
        <f t="shared" si="281"/>
        <v>0</v>
      </c>
      <c r="N464" s="127">
        <f t="shared" si="281"/>
        <v>260383160</v>
      </c>
      <c r="O464" s="128">
        <f t="shared" si="279"/>
        <v>78.567172789861161</v>
      </c>
      <c r="P464" s="128">
        <v>0</v>
      </c>
      <c r="Q464" s="128">
        <f t="shared" si="280"/>
        <v>78.567172789861161</v>
      </c>
      <c r="R464" s="127">
        <f t="shared" si="258"/>
        <v>71031540</v>
      </c>
      <c r="S464" s="122"/>
    </row>
    <row r="465" spans="1:19" s="16" customFormat="1" x14ac:dyDescent="0.2">
      <c r="A465" s="118" t="s">
        <v>82</v>
      </c>
      <c r="B465" s="118" t="s">
        <v>83</v>
      </c>
      <c r="C465" s="111">
        <f>C466</f>
        <v>7343000</v>
      </c>
      <c r="D465" s="111">
        <f>D466</f>
        <v>0</v>
      </c>
      <c r="E465" s="111">
        <f>E466</f>
        <v>7343000</v>
      </c>
      <c r="F465" s="111">
        <f t="shared" ref="F465:N465" si="282">F466</f>
        <v>6262460</v>
      </c>
      <c r="G465" s="111">
        <f t="shared" si="282"/>
        <v>0</v>
      </c>
      <c r="H465" s="111">
        <f t="shared" si="282"/>
        <v>6262460</v>
      </c>
      <c r="I465" s="111">
        <f t="shared" si="282"/>
        <v>0</v>
      </c>
      <c r="J465" s="111">
        <f t="shared" si="282"/>
        <v>0</v>
      </c>
      <c r="K465" s="111">
        <f t="shared" si="282"/>
        <v>0</v>
      </c>
      <c r="L465" s="111">
        <f t="shared" si="282"/>
        <v>6262460</v>
      </c>
      <c r="M465" s="111">
        <f t="shared" si="282"/>
        <v>0</v>
      </c>
      <c r="N465" s="111">
        <f t="shared" si="282"/>
        <v>6262460</v>
      </c>
      <c r="O465" s="112">
        <f t="shared" si="279"/>
        <v>85.284760996867774</v>
      </c>
      <c r="P465" s="112">
        <v>0</v>
      </c>
      <c r="Q465" s="112">
        <f t="shared" si="280"/>
        <v>85.284760996867774</v>
      </c>
      <c r="R465" s="111">
        <f t="shared" si="258"/>
        <v>1080540</v>
      </c>
      <c r="S465" s="113"/>
    </row>
    <row r="466" spans="1:19" s="11" customFormat="1" x14ac:dyDescent="0.2">
      <c r="A466" s="120" t="s">
        <v>84</v>
      </c>
      <c r="B466" s="120" t="s">
        <v>346</v>
      </c>
      <c r="C466" s="21">
        <v>7343000</v>
      </c>
      <c r="D466" s="15">
        <v>0</v>
      </c>
      <c r="E466" s="15">
        <f>C466+D466</f>
        <v>7343000</v>
      </c>
      <c r="F466" s="93">
        <f>4280160+1982300</f>
        <v>6262460</v>
      </c>
      <c r="G466" s="93">
        <v>0</v>
      </c>
      <c r="H466" s="93">
        <f>F466+G466</f>
        <v>6262460</v>
      </c>
      <c r="I466" s="93">
        <v>0</v>
      </c>
      <c r="J466" s="93">
        <v>0</v>
      </c>
      <c r="K466" s="93">
        <f>I466+J466</f>
        <v>0</v>
      </c>
      <c r="L466" s="93">
        <f>F466+I466</f>
        <v>6262460</v>
      </c>
      <c r="M466" s="93">
        <f>G466+J466</f>
        <v>0</v>
      </c>
      <c r="N466" s="93">
        <f>L466+M466</f>
        <v>6262460</v>
      </c>
      <c r="O466" s="94">
        <f t="shared" si="279"/>
        <v>85.284760996867774</v>
      </c>
      <c r="P466" s="94">
        <v>0</v>
      </c>
      <c r="Q466" s="94">
        <f t="shared" si="280"/>
        <v>85.284760996867774</v>
      </c>
      <c r="R466" s="93">
        <f t="shared" si="258"/>
        <v>1080540</v>
      </c>
      <c r="S466" s="95"/>
    </row>
    <row r="467" spans="1:19" s="16" customFormat="1" x14ac:dyDescent="0.2">
      <c r="A467" s="118" t="s">
        <v>86</v>
      </c>
      <c r="B467" s="118" t="s">
        <v>87</v>
      </c>
      <c r="C467" s="111">
        <f>SUM(C468:C471)</f>
        <v>70669900</v>
      </c>
      <c r="D467" s="111">
        <f>SUM(D468:D471)</f>
        <v>0</v>
      </c>
      <c r="E467" s="111">
        <f>SUM(E468:E471)</f>
        <v>70669900</v>
      </c>
      <c r="F467" s="111">
        <f t="shared" ref="F467:N467" si="283">SUM(F468:F471)</f>
        <v>39876175</v>
      </c>
      <c r="G467" s="111">
        <f t="shared" si="283"/>
        <v>0</v>
      </c>
      <c r="H467" s="111">
        <f t="shared" si="283"/>
        <v>39876175</v>
      </c>
      <c r="I467" s="111">
        <f>SUM(I468:I471)</f>
        <v>0</v>
      </c>
      <c r="J467" s="111">
        <f>SUM(J468:J471)</f>
        <v>0</v>
      </c>
      <c r="K467" s="111">
        <f>SUM(K468:K471)</f>
        <v>0</v>
      </c>
      <c r="L467" s="111">
        <f t="shared" si="283"/>
        <v>39876175</v>
      </c>
      <c r="M467" s="111">
        <f t="shared" si="283"/>
        <v>0</v>
      </c>
      <c r="N467" s="111">
        <f t="shared" si="283"/>
        <v>39876175</v>
      </c>
      <c r="O467" s="112">
        <f t="shared" si="279"/>
        <v>56.425967774115989</v>
      </c>
      <c r="P467" s="112">
        <v>0</v>
      </c>
      <c r="Q467" s="112">
        <f t="shared" si="280"/>
        <v>56.425967774115989</v>
      </c>
      <c r="R467" s="111">
        <f t="shared" si="258"/>
        <v>30793725</v>
      </c>
      <c r="S467" s="113"/>
    </row>
    <row r="468" spans="1:19" s="11" customFormat="1" x14ac:dyDescent="0.2">
      <c r="A468" s="120" t="s">
        <v>113</v>
      </c>
      <c r="B468" s="120" t="s">
        <v>91</v>
      </c>
      <c r="C468" s="21">
        <v>40000000</v>
      </c>
      <c r="D468" s="15">
        <v>0</v>
      </c>
      <c r="E468" s="15">
        <f>C468+D468</f>
        <v>40000000</v>
      </c>
      <c r="F468" s="97">
        <v>19990656</v>
      </c>
      <c r="G468" s="93">
        <v>0</v>
      </c>
      <c r="H468" s="93">
        <f>F468+G468</f>
        <v>19990656</v>
      </c>
      <c r="I468" s="93">
        <v>0</v>
      </c>
      <c r="J468" s="93">
        <v>0</v>
      </c>
      <c r="K468" s="93">
        <f>I468+J468</f>
        <v>0</v>
      </c>
      <c r="L468" s="93">
        <f t="shared" ref="L468:M471" si="284">F468+I468</f>
        <v>19990656</v>
      </c>
      <c r="M468" s="93">
        <f t="shared" si="284"/>
        <v>0</v>
      </c>
      <c r="N468" s="93">
        <f>L468+M468</f>
        <v>19990656</v>
      </c>
      <c r="O468" s="94">
        <f t="shared" si="279"/>
        <v>49.976640000000003</v>
      </c>
      <c r="P468" s="94">
        <v>0</v>
      </c>
      <c r="Q468" s="94">
        <f t="shared" si="280"/>
        <v>49.976640000000003</v>
      </c>
      <c r="R468" s="93">
        <f t="shared" si="258"/>
        <v>20009344</v>
      </c>
      <c r="S468" s="95"/>
    </row>
    <row r="469" spans="1:19" s="11" customFormat="1" x14ac:dyDescent="0.2">
      <c r="A469" s="120" t="s">
        <v>114</v>
      </c>
      <c r="B469" s="120" t="s">
        <v>93</v>
      </c>
      <c r="C469" s="21">
        <v>2520000</v>
      </c>
      <c r="D469" s="15">
        <v>0</v>
      </c>
      <c r="E469" s="15">
        <f>C469+D469</f>
        <v>2520000</v>
      </c>
      <c r="F469" s="93">
        <v>0</v>
      </c>
      <c r="G469" s="93">
        <v>0</v>
      </c>
      <c r="H469" s="93">
        <f>F469+G469</f>
        <v>0</v>
      </c>
      <c r="I469" s="93">
        <v>0</v>
      </c>
      <c r="J469" s="93">
        <v>0</v>
      </c>
      <c r="K469" s="93">
        <f>I469+J469</f>
        <v>0</v>
      </c>
      <c r="L469" s="93">
        <f t="shared" si="284"/>
        <v>0</v>
      </c>
      <c r="M469" s="93">
        <f t="shared" si="284"/>
        <v>0</v>
      </c>
      <c r="N469" s="93">
        <f>L469+M469</f>
        <v>0</v>
      </c>
      <c r="O469" s="94">
        <f t="shared" si="279"/>
        <v>0</v>
      </c>
      <c r="P469" s="94">
        <v>0</v>
      </c>
      <c r="Q469" s="94">
        <f t="shared" si="280"/>
        <v>0</v>
      </c>
      <c r="R469" s="93">
        <f t="shared" si="258"/>
        <v>2520000</v>
      </c>
      <c r="S469" s="95"/>
    </row>
    <row r="470" spans="1:19" s="11" customFormat="1" x14ac:dyDescent="0.2">
      <c r="A470" s="183" t="s">
        <v>321</v>
      </c>
      <c r="B470" s="120" t="s">
        <v>97</v>
      </c>
      <c r="C470" s="21">
        <v>18487500</v>
      </c>
      <c r="D470" s="15">
        <v>0</v>
      </c>
      <c r="E470" s="15">
        <f>C470+D470</f>
        <v>18487500</v>
      </c>
      <c r="F470" s="93">
        <v>17963019</v>
      </c>
      <c r="G470" s="93">
        <v>0</v>
      </c>
      <c r="H470" s="93">
        <f>F470+G470</f>
        <v>17963019</v>
      </c>
      <c r="I470" s="93">
        <v>0</v>
      </c>
      <c r="J470" s="93">
        <v>0</v>
      </c>
      <c r="K470" s="93">
        <f>I470+J470</f>
        <v>0</v>
      </c>
      <c r="L470" s="93">
        <f t="shared" si="284"/>
        <v>17963019</v>
      </c>
      <c r="M470" s="93">
        <f t="shared" si="284"/>
        <v>0</v>
      </c>
      <c r="N470" s="93">
        <f>L470+M470</f>
        <v>17963019</v>
      </c>
      <c r="O470" s="94">
        <f t="shared" si="279"/>
        <v>97.163050709939142</v>
      </c>
      <c r="P470" s="94">
        <v>0</v>
      </c>
      <c r="Q470" s="94">
        <f t="shared" si="280"/>
        <v>97.163050709939142</v>
      </c>
      <c r="R470" s="93">
        <f t="shared" si="258"/>
        <v>524481</v>
      </c>
      <c r="S470" s="95"/>
    </row>
    <row r="471" spans="1:19" s="11" customFormat="1" ht="18.75" customHeight="1" x14ac:dyDescent="0.2">
      <c r="A471" s="120" t="s">
        <v>227</v>
      </c>
      <c r="B471" s="120" t="s">
        <v>101</v>
      </c>
      <c r="C471" s="21">
        <v>9662400</v>
      </c>
      <c r="D471" s="15">
        <v>0</v>
      </c>
      <c r="E471" s="15">
        <f>C471+D471</f>
        <v>9662400</v>
      </c>
      <c r="F471" s="96">
        <v>1922500</v>
      </c>
      <c r="G471" s="93">
        <v>0</v>
      </c>
      <c r="H471" s="93">
        <f>F471+G471</f>
        <v>1922500</v>
      </c>
      <c r="I471" s="93">
        <v>0</v>
      </c>
      <c r="J471" s="93">
        <v>0</v>
      </c>
      <c r="K471" s="93">
        <f>I471+J471</f>
        <v>0</v>
      </c>
      <c r="L471" s="93">
        <f t="shared" si="284"/>
        <v>1922500</v>
      </c>
      <c r="M471" s="93">
        <f t="shared" si="284"/>
        <v>0</v>
      </c>
      <c r="N471" s="93">
        <f>L471+M471</f>
        <v>1922500</v>
      </c>
      <c r="O471" s="94">
        <f t="shared" si="279"/>
        <v>19.896713031958935</v>
      </c>
      <c r="P471" s="94">
        <v>0</v>
      </c>
      <c r="Q471" s="94">
        <f t="shared" si="280"/>
        <v>19.896713031958935</v>
      </c>
      <c r="R471" s="93">
        <f t="shared" si="258"/>
        <v>7739900</v>
      </c>
      <c r="S471" s="95"/>
    </row>
    <row r="472" spans="1:19" s="20" customFormat="1" x14ac:dyDescent="0.2">
      <c r="A472" s="118" t="s">
        <v>107</v>
      </c>
      <c r="B472" s="118" t="s">
        <v>108</v>
      </c>
      <c r="C472" s="111">
        <f t="shared" ref="C472:N472" si="285">SUM(C473:C473)</f>
        <v>27576000</v>
      </c>
      <c r="D472" s="111">
        <f t="shared" si="285"/>
        <v>0</v>
      </c>
      <c r="E472" s="111">
        <f t="shared" si="285"/>
        <v>27576000</v>
      </c>
      <c r="F472" s="111">
        <f t="shared" si="285"/>
        <v>11561000</v>
      </c>
      <c r="G472" s="111">
        <f t="shared" si="285"/>
        <v>0</v>
      </c>
      <c r="H472" s="111">
        <f t="shared" si="285"/>
        <v>11561000</v>
      </c>
      <c r="I472" s="111">
        <f t="shared" si="285"/>
        <v>2936000</v>
      </c>
      <c r="J472" s="111">
        <f t="shared" si="285"/>
        <v>0</v>
      </c>
      <c r="K472" s="111">
        <f t="shared" si="285"/>
        <v>2936000</v>
      </c>
      <c r="L472" s="111">
        <f t="shared" si="285"/>
        <v>14497000</v>
      </c>
      <c r="M472" s="111">
        <f t="shared" si="285"/>
        <v>0</v>
      </c>
      <c r="N472" s="111">
        <f t="shared" si="285"/>
        <v>14497000</v>
      </c>
      <c r="O472" s="112">
        <f t="shared" si="279"/>
        <v>52.571076298230345</v>
      </c>
      <c r="P472" s="112">
        <v>0</v>
      </c>
      <c r="Q472" s="112">
        <f t="shared" si="280"/>
        <v>52.571076298230345</v>
      </c>
      <c r="R472" s="111">
        <f t="shared" si="258"/>
        <v>13079000</v>
      </c>
      <c r="S472" s="119"/>
    </row>
    <row r="473" spans="1:19" s="11" customFormat="1" x14ac:dyDescent="0.2">
      <c r="A473" s="120" t="s">
        <v>109</v>
      </c>
      <c r="B473" s="120" t="s">
        <v>110</v>
      </c>
      <c r="C473" s="21">
        <v>27576000</v>
      </c>
      <c r="D473" s="15">
        <v>0</v>
      </c>
      <c r="E473" s="15">
        <f>C473+D473</f>
        <v>27576000</v>
      </c>
      <c r="F473" s="93">
        <v>11561000</v>
      </c>
      <c r="G473" s="93">
        <v>0</v>
      </c>
      <c r="H473" s="93">
        <f>F473+G473</f>
        <v>11561000</v>
      </c>
      <c r="I473" s="93">
        <v>2936000</v>
      </c>
      <c r="J473" s="93">
        <v>0</v>
      </c>
      <c r="K473" s="93">
        <f>I473+J473</f>
        <v>2936000</v>
      </c>
      <c r="L473" s="93">
        <f>F473+I473</f>
        <v>14497000</v>
      </c>
      <c r="M473" s="93">
        <f>G473+J473</f>
        <v>0</v>
      </c>
      <c r="N473" s="93">
        <f>L473+M473</f>
        <v>14497000</v>
      </c>
      <c r="O473" s="94">
        <f t="shared" si="279"/>
        <v>52.571076298230345</v>
      </c>
      <c r="P473" s="94">
        <v>0</v>
      </c>
      <c r="Q473" s="94">
        <f t="shared" si="280"/>
        <v>52.571076298230345</v>
      </c>
      <c r="R473" s="93">
        <f t="shared" si="258"/>
        <v>13079000</v>
      </c>
      <c r="S473" s="95"/>
    </row>
    <row r="474" spans="1:19" s="22" customFormat="1" x14ac:dyDescent="0.2">
      <c r="A474" s="118" t="s">
        <v>111</v>
      </c>
      <c r="B474" s="118" t="s">
        <v>112</v>
      </c>
      <c r="C474" s="111">
        <f>SUM(C475:C476)</f>
        <v>17927000</v>
      </c>
      <c r="D474" s="111">
        <f>SUM(D475:D476)</f>
        <v>0</v>
      </c>
      <c r="E474" s="111">
        <f>SUM(E475:E476)</f>
        <v>17927000</v>
      </c>
      <c r="F474" s="111">
        <f t="shared" ref="F474:N474" si="286">SUM(F475:F476)</f>
        <v>8456585</v>
      </c>
      <c r="G474" s="111">
        <f t="shared" si="286"/>
        <v>0</v>
      </c>
      <c r="H474" s="111">
        <f t="shared" si="286"/>
        <v>8456585</v>
      </c>
      <c r="I474" s="111">
        <f t="shared" si="286"/>
        <v>6168825</v>
      </c>
      <c r="J474" s="111">
        <f t="shared" si="286"/>
        <v>0</v>
      </c>
      <c r="K474" s="111">
        <f t="shared" si="286"/>
        <v>6168825</v>
      </c>
      <c r="L474" s="111">
        <f t="shared" si="286"/>
        <v>14625410</v>
      </c>
      <c r="M474" s="111">
        <f t="shared" si="286"/>
        <v>0</v>
      </c>
      <c r="N474" s="111">
        <f t="shared" si="286"/>
        <v>14625410</v>
      </c>
      <c r="O474" s="112">
        <f t="shared" si="279"/>
        <v>81.583142745579295</v>
      </c>
      <c r="P474" s="112">
        <v>0</v>
      </c>
      <c r="Q474" s="112">
        <f t="shared" si="280"/>
        <v>81.583142745579295</v>
      </c>
      <c r="R474" s="111">
        <f t="shared" si="258"/>
        <v>3301590</v>
      </c>
      <c r="S474" s="121"/>
    </row>
    <row r="475" spans="1:19" s="11" customFormat="1" x14ac:dyDescent="0.2">
      <c r="A475" s="120" t="s">
        <v>113</v>
      </c>
      <c r="B475" s="120" t="s">
        <v>91</v>
      </c>
      <c r="C475" s="21">
        <v>6595000</v>
      </c>
      <c r="D475" s="15">
        <v>0</v>
      </c>
      <c r="E475" s="15">
        <f>C475+D475</f>
        <v>6595000</v>
      </c>
      <c r="F475" s="96">
        <v>0</v>
      </c>
      <c r="G475" s="93">
        <v>0</v>
      </c>
      <c r="H475" s="93">
        <f>F475+G475</f>
        <v>0</v>
      </c>
      <c r="I475" s="93">
        <v>6168825</v>
      </c>
      <c r="J475" s="93">
        <v>0</v>
      </c>
      <c r="K475" s="93">
        <f>I475+J475</f>
        <v>6168825</v>
      </c>
      <c r="L475" s="93">
        <f>F475+I475</f>
        <v>6168825</v>
      </c>
      <c r="M475" s="93">
        <f>G475+J475</f>
        <v>0</v>
      </c>
      <c r="N475" s="93">
        <f>L475+M475</f>
        <v>6168825</v>
      </c>
      <c r="O475" s="94">
        <f t="shared" si="279"/>
        <v>93.537907505686121</v>
      </c>
      <c r="P475" s="94">
        <v>0</v>
      </c>
      <c r="Q475" s="94">
        <f t="shared" si="280"/>
        <v>93.537907505686121</v>
      </c>
      <c r="R475" s="93">
        <f t="shared" si="258"/>
        <v>426175</v>
      </c>
      <c r="S475" s="95"/>
    </row>
    <row r="476" spans="1:19" s="11" customFormat="1" x14ac:dyDescent="0.2">
      <c r="A476" s="120" t="s">
        <v>114</v>
      </c>
      <c r="B476" s="120" t="s">
        <v>93</v>
      </c>
      <c r="C476" s="21">
        <v>11332000</v>
      </c>
      <c r="D476" s="15">
        <v>0</v>
      </c>
      <c r="E476" s="15">
        <f>C476+D476</f>
        <v>11332000</v>
      </c>
      <c r="F476" s="93">
        <v>8456585</v>
      </c>
      <c r="G476" s="93">
        <v>0</v>
      </c>
      <c r="H476" s="93">
        <f>F476+G476</f>
        <v>8456585</v>
      </c>
      <c r="I476" s="93">
        <v>0</v>
      </c>
      <c r="J476" s="93">
        <v>0</v>
      </c>
      <c r="K476" s="93">
        <f>I476+J476</f>
        <v>0</v>
      </c>
      <c r="L476" s="93">
        <f>F476+I476</f>
        <v>8456585</v>
      </c>
      <c r="M476" s="93">
        <f>G476+J476</f>
        <v>0</v>
      </c>
      <c r="N476" s="93">
        <f>L476+M476</f>
        <v>8456585</v>
      </c>
      <c r="O476" s="94">
        <f t="shared" si="279"/>
        <v>74.62570596540769</v>
      </c>
      <c r="P476" s="94">
        <v>0</v>
      </c>
      <c r="Q476" s="94">
        <f t="shared" si="280"/>
        <v>74.62570596540769</v>
      </c>
      <c r="R476" s="93">
        <f t="shared" si="258"/>
        <v>2875415</v>
      </c>
      <c r="S476" s="95"/>
    </row>
    <row r="477" spans="1:19" s="22" customFormat="1" x14ac:dyDescent="0.2">
      <c r="A477" s="118" t="s">
        <v>115</v>
      </c>
      <c r="B477" s="118" t="s">
        <v>116</v>
      </c>
      <c r="C477" s="111">
        <f>C478</f>
        <v>2698800</v>
      </c>
      <c r="D477" s="111">
        <f>D478</f>
        <v>0</v>
      </c>
      <c r="E477" s="111">
        <f>E478</f>
        <v>2698800</v>
      </c>
      <c r="F477" s="111">
        <f t="shared" ref="F477:N477" si="287">F478</f>
        <v>1120000</v>
      </c>
      <c r="G477" s="111">
        <f t="shared" si="287"/>
        <v>0</v>
      </c>
      <c r="H477" s="111">
        <f t="shared" si="287"/>
        <v>1120000</v>
      </c>
      <c r="I477" s="111">
        <f t="shared" si="287"/>
        <v>0</v>
      </c>
      <c r="J477" s="111">
        <f t="shared" si="287"/>
        <v>0</v>
      </c>
      <c r="K477" s="111">
        <f t="shared" si="287"/>
        <v>0</v>
      </c>
      <c r="L477" s="111">
        <f t="shared" si="287"/>
        <v>1120000</v>
      </c>
      <c r="M477" s="111">
        <f t="shared" si="287"/>
        <v>0</v>
      </c>
      <c r="N477" s="111">
        <f t="shared" si="287"/>
        <v>1120000</v>
      </c>
      <c r="O477" s="112">
        <f t="shared" si="279"/>
        <v>41.499925892989474</v>
      </c>
      <c r="P477" s="112">
        <v>0</v>
      </c>
      <c r="Q477" s="112">
        <f t="shared" si="280"/>
        <v>41.499925892989474</v>
      </c>
      <c r="R477" s="111">
        <f t="shared" si="258"/>
        <v>1578800</v>
      </c>
      <c r="S477" s="121"/>
    </row>
    <row r="478" spans="1:19" s="11" customFormat="1" x14ac:dyDescent="0.2">
      <c r="A478" s="183" t="s">
        <v>117</v>
      </c>
      <c r="B478" s="120" t="s">
        <v>118</v>
      </c>
      <c r="C478" s="21">
        <v>2698800</v>
      </c>
      <c r="D478" s="15">
        <v>0</v>
      </c>
      <c r="E478" s="15">
        <f>C478+D478</f>
        <v>2698800</v>
      </c>
      <c r="F478" s="93">
        <v>1120000</v>
      </c>
      <c r="G478" s="93">
        <v>0</v>
      </c>
      <c r="H478" s="93">
        <f>F478+G478</f>
        <v>1120000</v>
      </c>
      <c r="I478" s="93">
        <v>0</v>
      </c>
      <c r="J478" s="93">
        <v>0</v>
      </c>
      <c r="K478" s="93">
        <f>I478+J478</f>
        <v>0</v>
      </c>
      <c r="L478" s="93">
        <f>F478+I478</f>
        <v>1120000</v>
      </c>
      <c r="M478" s="93">
        <f>G478+J478</f>
        <v>0</v>
      </c>
      <c r="N478" s="93">
        <f>L478+M478</f>
        <v>1120000</v>
      </c>
      <c r="O478" s="94">
        <f t="shared" si="279"/>
        <v>41.499925892989474</v>
      </c>
      <c r="P478" s="94">
        <v>0</v>
      </c>
      <c r="Q478" s="94">
        <f t="shared" si="280"/>
        <v>41.499925892989474</v>
      </c>
      <c r="R478" s="93">
        <f t="shared" si="258"/>
        <v>1578800</v>
      </c>
      <c r="S478" s="95"/>
    </row>
    <row r="479" spans="1:19" s="22" customFormat="1" x14ac:dyDescent="0.2">
      <c r="A479" s="118" t="s">
        <v>119</v>
      </c>
      <c r="B479" s="118" t="s">
        <v>120</v>
      </c>
      <c r="C479" s="111">
        <f t="shared" ref="C479:N479" si="288">SUM(C480:C480)</f>
        <v>205200000</v>
      </c>
      <c r="D479" s="111">
        <f t="shared" si="288"/>
        <v>0</v>
      </c>
      <c r="E479" s="111">
        <f t="shared" si="288"/>
        <v>205200000</v>
      </c>
      <c r="F479" s="111">
        <f t="shared" si="288"/>
        <v>184002115</v>
      </c>
      <c r="G479" s="111">
        <f t="shared" si="288"/>
        <v>0</v>
      </c>
      <c r="H479" s="111">
        <f t="shared" si="288"/>
        <v>184002115</v>
      </c>
      <c r="I479" s="111">
        <f t="shared" si="288"/>
        <v>0</v>
      </c>
      <c r="J479" s="111">
        <f t="shared" si="288"/>
        <v>0</v>
      </c>
      <c r="K479" s="111">
        <f t="shared" si="288"/>
        <v>0</v>
      </c>
      <c r="L479" s="111">
        <f t="shared" si="288"/>
        <v>184002115</v>
      </c>
      <c r="M479" s="111">
        <f t="shared" si="288"/>
        <v>0</v>
      </c>
      <c r="N479" s="111">
        <f t="shared" si="288"/>
        <v>184002115</v>
      </c>
      <c r="O479" s="112">
        <f t="shared" si="279"/>
        <v>89.669646686159837</v>
      </c>
      <c r="P479" s="112">
        <v>0</v>
      </c>
      <c r="Q479" s="112">
        <f t="shared" si="280"/>
        <v>89.669646686159837</v>
      </c>
      <c r="R479" s="111">
        <f t="shared" si="258"/>
        <v>21197885</v>
      </c>
      <c r="S479" s="121"/>
    </row>
    <row r="480" spans="1:19" s="11" customFormat="1" x14ac:dyDescent="0.2">
      <c r="A480" s="120" t="s">
        <v>78</v>
      </c>
      <c r="B480" s="120" t="s">
        <v>79</v>
      </c>
      <c r="C480" s="21">
        <v>205200000</v>
      </c>
      <c r="D480" s="15">
        <v>0</v>
      </c>
      <c r="E480" s="15">
        <f>C480+D480</f>
        <v>205200000</v>
      </c>
      <c r="F480" s="93">
        <v>184002115</v>
      </c>
      <c r="G480" s="93">
        <v>0</v>
      </c>
      <c r="H480" s="93">
        <f>F480+G480</f>
        <v>184002115</v>
      </c>
      <c r="I480" s="93">
        <v>0</v>
      </c>
      <c r="J480" s="93">
        <v>0</v>
      </c>
      <c r="K480" s="93">
        <f>I480+J480</f>
        <v>0</v>
      </c>
      <c r="L480" s="93">
        <f>F480+I480</f>
        <v>184002115</v>
      </c>
      <c r="M480" s="93">
        <f>G480+J480</f>
        <v>0</v>
      </c>
      <c r="N480" s="93">
        <f>L480+M480</f>
        <v>184002115</v>
      </c>
      <c r="O480" s="94">
        <f t="shared" si="279"/>
        <v>89.669646686159837</v>
      </c>
      <c r="P480" s="94">
        <v>0</v>
      </c>
      <c r="Q480" s="94">
        <f t="shared" si="280"/>
        <v>89.669646686159837</v>
      </c>
      <c r="R480" s="93">
        <f t="shared" si="258"/>
        <v>21197885</v>
      </c>
      <c r="S480" s="95"/>
    </row>
    <row r="481" spans="1:19" s="17" customFormat="1" ht="17.25" customHeight="1" x14ac:dyDescent="0.2">
      <c r="A481" s="83" t="s">
        <v>125</v>
      </c>
      <c r="B481" s="169" t="s">
        <v>126</v>
      </c>
      <c r="C481" s="115">
        <f>C482</f>
        <v>143680800</v>
      </c>
      <c r="D481" s="115">
        <f>D482</f>
        <v>0</v>
      </c>
      <c r="E481" s="115">
        <f>E482</f>
        <v>143680800</v>
      </c>
      <c r="F481" s="115">
        <f t="shared" ref="F481:N481" si="289">F482</f>
        <v>129752000</v>
      </c>
      <c r="G481" s="115">
        <f t="shared" si="289"/>
        <v>0</v>
      </c>
      <c r="H481" s="115">
        <f t="shared" si="289"/>
        <v>129752000</v>
      </c>
      <c r="I481" s="115">
        <f t="shared" si="289"/>
        <v>0</v>
      </c>
      <c r="J481" s="115">
        <f t="shared" si="289"/>
        <v>0</v>
      </c>
      <c r="K481" s="115">
        <f t="shared" si="289"/>
        <v>0</v>
      </c>
      <c r="L481" s="115">
        <f t="shared" si="289"/>
        <v>129752000</v>
      </c>
      <c r="M481" s="115">
        <f t="shared" si="289"/>
        <v>0</v>
      </c>
      <c r="N481" s="115">
        <f t="shared" si="289"/>
        <v>129752000</v>
      </c>
      <c r="O481" s="116">
        <f t="shared" si="279"/>
        <v>90.305733264291405</v>
      </c>
      <c r="P481" s="116">
        <v>0</v>
      </c>
      <c r="Q481" s="116">
        <f t="shared" si="280"/>
        <v>90.305733264291405</v>
      </c>
      <c r="R481" s="115">
        <f t="shared" si="258"/>
        <v>13928800</v>
      </c>
      <c r="S481" s="117"/>
    </row>
    <row r="482" spans="1:19" s="22" customFormat="1" x14ac:dyDescent="0.2">
      <c r="A482" s="118" t="s">
        <v>131</v>
      </c>
      <c r="B482" s="118" t="s">
        <v>132</v>
      </c>
      <c r="C482" s="111">
        <f>SUM(C483:C487)</f>
        <v>143680800</v>
      </c>
      <c r="D482" s="111">
        <f>SUM(D483:D487)</f>
        <v>0</v>
      </c>
      <c r="E482" s="111">
        <f>SUM(E483:E487)</f>
        <v>143680800</v>
      </c>
      <c r="F482" s="111">
        <f t="shared" ref="F482:N482" si="290">SUM(F483:F487)</f>
        <v>129752000</v>
      </c>
      <c r="G482" s="111">
        <f t="shared" si="290"/>
        <v>0</v>
      </c>
      <c r="H482" s="111">
        <f t="shared" si="290"/>
        <v>129752000</v>
      </c>
      <c r="I482" s="111">
        <f t="shared" si="290"/>
        <v>0</v>
      </c>
      <c r="J482" s="111">
        <f t="shared" si="290"/>
        <v>0</v>
      </c>
      <c r="K482" s="111">
        <f t="shared" si="290"/>
        <v>0</v>
      </c>
      <c r="L482" s="111">
        <f t="shared" si="290"/>
        <v>129752000</v>
      </c>
      <c r="M482" s="111">
        <f t="shared" si="290"/>
        <v>0</v>
      </c>
      <c r="N482" s="111">
        <f t="shared" si="290"/>
        <v>129752000</v>
      </c>
      <c r="O482" s="112">
        <f t="shared" si="279"/>
        <v>90.305733264291405</v>
      </c>
      <c r="P482" s="112">
        <v>0</v>
      </c>
      <c r="Q482" s="112">
        <f t="shared" si="280"/>
        <v>90.305733264291405</v>
      </c>
      <c r="R482" s="111">
        <f t="shared" ref="R482:R525" si="291">E482-N482</f>
        <v>13928800</v>
      </c>
      <c r="S482" s="121"/>
    </row>
    <row r="483" spans="1:19" s="11" customFormat="1" x14ac:dyDescent="0.2">
      <c r="A483" s="120" t="s">
        <v>137</v>
      </c>
      <c r="B483" s="120" t="s">
        <v>138</v>
      </c>
      <c r="C483" s="21">
        <v>10394900</v>
      </c>
      <c r="D483" s="15">
        <v>0</v>
      </c>
      <c r="E483" s="15">
        <f>C483+D483</f>
        <v>10394900</v>
      </c>
      <c r="F483" s="93">
        <v>9775000</v>
      </c>
      <c r="G483" s="93">
        <v>0</v>
      </c>
      <c r="H483" s="93">
        <f>F483+G483</f>
        <v>9775000</v>
      </c>
      <c r="I483" s="93">
        <v>0</v>
      </c>
      <c r="J483" s="93">
        <v>0</v>
      </c>
      <c r="K483" s="93">
        <f>I483+J483</f>
        <v>0</v>
      </c>
      <c r="L483" s="93">
        <f t="shared" ref="L483:M487" si="292">F483+I483</f>
        <v>9775000</v>
      </c>
      <c r="M483" s="93">
        <f t="shared" si="292"/>
        <v>0</v>
      </c>
      <c r="N483" s="93">
        <f>L483+M483</f>
        <v>9775000</v>
      </c>
      <c r="O483" s="94">
        <f t="shared" si="279"/>
        <v>94.036498667615859</v>
      </c>
      <c r="P483" s="94">
        <v>0</v>
      </c>
      <c r="Q483" s="94">
        <f t="shared" si="280"/>
        <v>94.036498667615859</v>
      </c>
      <c r="R483" s="93">
        <f t="shared" si="291"/>
        <v>619900</v>
      </c>
      <c r="S483" s="95"/>
    </row>
    <row r="484" spans="1:19" s="11" customFormat="1" x14ac:dyDescent="0.2">
      <c r="A484" s="120" t="s">
        <v>139</v>
      </c>
      <c r="B484" s="120" t="s">
        <v>140</v>
      </c>
      <c r="C484" s="21">
        <v>6240000</v>
      </c>
      <c r="D484" s="15">
        <v>0</v>
      </c>
      <c r="E484" s="15">
        <f>C484+D484</f>
        <v>6240000</v>
      </c>
      <c r="F484" s="93">
        <v>6240000</v>
      </c>
      <c r="G484" s="93">
        <v>0</v>
      </c>
      <c r="H484" s="93">
        <f>F484+G484</f>
        <v>6240000</v>
      </c>
      <c r="I484" s="93">
        <v>0</v>
      </c>
      <c r="J484" s="93">
        <v>0</v>
      </c>
      <c r="K484" s="93">
        <f>I484+J484</f>
        <v>0</v>
      </c>
      <c r="L484" s="93">
        <f t="shared" si="292"/>
        <v>6240000</v>
      </c>
      <c r="M484" s="93">
        <f t="shared" si="292"/>
        <v>0</v>
      </c>
      <c r="N484" s="93">
        <f>L484+M484</f>
        <v>6240000</v>
      </c>
      <c r="O484" s="94">
        <f t="shared" si="279"/>
        <v>100</v>
      </c>
      <c r="P484" s="94">
        <v>0</v>
      </c>
      <c r="Q484" s="94">
        <f t="shared" si="280"/>
        <v>100</v>
      </c>
      <c r="R484" s="93">
        <f t="shared" si="291"/>
        <v>0</v>
      </c>
      <c r="S484" s="95"/>
    </row>
    <row r="485" spans="1:19" s="11" customFormat="1" x14ac:dyDescent="0.2">
      <c r="A485" s="120" t="s">
        <v>151</v>
      </c>
      <c r="B485" s="120" t="s">
        <v>152</v>
      </c>
      <c r="C485" s="21">
        <v>54501000</v>
      </c>
      <c r="D485" s="15">
        <v>0</v>
      </c>
      <c r="E485" s="15">
        <f>C485+D485</f>
        <v>54501000</v>
      </c>
      <c r="F485" s="93">
        <v>49485000</v>
      </c>
      <c r="G485" s="93">
        <v>0</v>
      </c>
      <c r="H485" s="93">
        <f>F485+G485</f>
        <v>49485000</v>
      </c>
      <c r="I485" s="93">
        <v>0</v>
      </c>
      <c r="J485" s="93">
        <v>0</v>
      </c>
      <c r="K485" s="93">
        <f>I485+J485</f>
        <v>0</v>
      </c>
      <c r="L485" s="93">
        <f t="shared" si="292"/>
        <v>49485000</v>
      </c>
      <c r="M485" s="93">
        <f t="shared" si="292"/>
        <v>0</v>
      </c>
      <c r="N485" s="93">
        <f>L485+M485</f>
        <v>49485000</v>
      </c>
      <c r="O485" s="94">
        <f t="shared" si="279"/>
        <v>90.796499146804649</v>
      </c>
      <c r="P485" s="94">
        <v>0</v>
      </c>
      <c r="Q485" s="94">
        <f t="shared" si="280"/>
        <v>90.796499146804649</v>
      </c>
      <c r="R485" s="93">
        <f t="shared" si="291"/>
        <v>5016000</v>
      </c>
      <c r="S485" s="95"/>
    </row>
    <row r="486" spans="1:19" s="11" customFormat="1" x14ac:dyDescent="0.2">
      <c r="A486" s="120" t="s">
        <v>349</v>
      </c>
      <c r="B486" s="120" t="s">
        <v>350</v>
      </c>
      <c r="C486" s="21">
        <v>38977000</v>
      </c>
      <c r="D486" s="15">
        <v>0</v>
      </c>
      <c r="E486" s="15">
        <f>C486+D486</f>
        <v>38977000</v>
      </c>
      <c r="F486" s="93">
        <v>33990000</v>
      </c>
      <c r="G486" s="93">
        <v>0</v>
      </c>
      <c r="H486" s="93">
        <f>F486+G486</f>
        <v>33990000</v>
      </c>
      <c r="I486" s="93">
        <v>0</v>
      </c>
      <c r="J486" s="93">
        <v>0</v>
      </c>
      <c r="K486" s="93">
        <f>I486+J486</f>
        <v>0</v>
      </c>
      <c r="L486" s="93">
        <f t="shared" si="292"/>
        <v>33990000</v>
      </c>
      <c r="M486" s="93">
        <f t="shared" si="292"/>
        <v>0</v>
      </c>
      <c r="N486" s="93">
        <f>L486+M486</f>
        <v>33990000</v>
      </c>
      <c r="O486" s="94">
        <f t="shared" si="279"/>
        <v>87.205274905713623</v>
      </c>
      <c r="P486" s="94">
        <v>0</v>
      </c>
      <c r="Q486" s="94">
        <f t="shared" si="280"/>
        <v>87.205274905713623</v>
      </c>
      <c r="R486" s="93">
        <f t="shared" si="291"/>
        <v>4987000</v>
      </c>
      <c r="S486" s="95"/>
    </row>
    <row r="487" spans="1:19" s="11" customFormat="1" x14ac:dyDescent="0.2">
      <c r="A487" s="120" t="s">
        <v>153</v>
      </c>
      <c r="B487" s="120" t="s">
        <v>154</v>
      </c>
      <c r="C487" s="21">
        <v>33567900</v>
      </c>
      <c r="D487" s="15">
        <v>0</v>
      </c>
      <c r="E487" s="15">
        <f>C487+D487</f>
        <v>33567900</v>
      </c>
      <c r="F487" s="93">
        <v>30262000</v>
      </c>
      <c r="G487" s="93">
        <v>0</v>
      </c>
      <c r="H487" s="93">
        <f>F487+G487</f>
        <v>30262000</v>
      </c>
      <c r="I487" s="93">
        <v>0</v>
      </c>
      <c r="J487" s="93">
        <v>0</v>
      </c>
      <c r="K487" s="93">
        <f>I487+J487</f>
        <v>0</v>
      </c>
      <c r="L487" s="93">
        <f t="shared" si="292"/>
        <v>30262000</v>
      </c>
      <c r="M487" s="93">
        <f t="shared" si="292"/>
        <v>0</v>
      </c>
      <c r="N487" s="93">
        <f>L487+M487</f>
        <v>30262000</v>
      </c>
      <c r="O487" s="94">
        <f t="shared" si="279"/>
        <v>90.151603168503243</v>
      </c>
      <c r="P487" s="94">
        <v>0</v>
      </c>
      <c r="Q487" s="94">
        <f t="shared" si="280"/>
        <v>90.151603168503243</v>
      </c>
      <c r="R487" s="93">
        <f t="shared" si="291"/>
        <v>3305900</v>
      </c>
      <c r="S487" s="95"/>
    </row>
    <row r="488" spans="1:19" s="23" customFormat="1" ht="22.5" customHeight="1" x14ac:dyDescent="0.2">
      <c r="A488" s="83" t="s">
        <v>157</v>
      </c>
      <c r="B488" s="114" t="s">
        <v>158</v>
      </c>
      <c r="C488" s="115">
        <f>C489+C491+C495+C497</f>
        <v>542982800</v>
      </c>
      <c r="D488" s="115">
        <f>D489+D491+D495+D497</f>
        <v>0</v>
      </c>
      <c r="E488" s="115">
        <f>E489+E491+E495+E497</f>
        <v>542982800</v>
      </c>
      <c r="F488" s="115">
        <f t="shared" ref="F488:N488" si="293">F489+F491+F495+F497</f>
        <v>324132759</v>
      </c>
      <c r="G488" s="115">
        <f t="shared" si="293"/>
        <v>0</v>
      </c>
      <c r="H488" s="115">
        <f t="shared" si="293"/>
        <v>324132759</v>
      </c>
      <c r="I488" s="115">
        <f t="shared" si="293"/>
        <v>7339202</v>
      </c>
      <c r="J488" s="115">
        <f t="shared" si="293"/>
        <v>0</v>
      </c>
      <c r="K488" s="115">
        <f t="shared" si="293"/>
        <v>7339202</v>
      </c>
      <c r="L488" s="115">
        <f t="shared" si="293"/>
        <v>331471961</v>
      </c>
      <c r="M488" s="115">
        <f t="shared" si="293"/>
        <v>0</v>
      </c>
      <c r="N488" s="115">
        <f t="shared" si="293"/>
        <v>331471961</v>
      </c>
      <c r="O488" s="116">
        <f t="shared" si="279"/>
        <v>61.046493737923193</v>
      </c>
      <c r="P488" s="116">
        <v>0</v>
      </c>
      <c r="Q488" s="116">
        <f t="shared" si="280"/>
        <v>61.046493737923193</v>
      </c>
      <c r="R488" s="115">
        <f t="shared" si="291"/>
        <v>211510839</v>
      </c>
      <c r="S488" s="122"/>
    </row>
    <row r="489" spans="1:19" s="22" customFormat="1" x14ac:dyDescent="0.2">
      <c r="A489" s="118" t="s">
        <v>159</v>
      </c>
      <c r="B489" s="118" t="s">
        <v>160</v>
      </c>
      <c r="C489" s="111">
        <f t="shared" ref="C489:N489" si="294">SUM(C490:C490)</f>
        <v>4000000</v>
      </c>
      <c r="D489" s="111">
        <f t="shared" si="294"/>
        <v>0</v>
      </c>
      <c r="E489" s="111">
        <f t="shared" si="294"/>
        <v>4000000</v>
      </c>
      <c r="F489" s="111">
        <f t="shared" si="294"/>
        <v>4000000</v>
      </c>
      <c r="G489" s="111">
        <f t="shared" si="294"/>
        <v>0</v>
      </c>
      <c r="H489" s="111">
        <f t="shared" si="294"/>
        <v>4000000</v>
      </c>
      <c r="I489" s="111">
        <f t="shared" si="294"/>
        <v>0</v>
      </c>
      <c r="J489" s="111">
        <f t="shared" si="294"/>
        <v>0</v>
      </c>
      <c r="K489" s="111">
        <f t="shared" si="294"/>
        <v>0</v>
      </c>
      <c r="L489" s="111">
        <f t="shared" si="294"/>
        <v>4000000</v>
      </c>
      <c r="M489" s="111">
        <f t="shared" si="294"/>
        <v>0</v>
      </c>
      <c r="N489" s="111">
        <f t="shared" si="294"/>
        <v>4000000</v>
      </c>
      <c r="O489" s="112">
        <f t="shared" si="279"/>
        <v>100</v>
      </c>
      <c r="P489" s="112">
        <v>0</v>
      </c>
      <c r="Q489" s="112">
        <f t="shared" si="280"/>
        <v>100</v>
      </c>
      <c r="R489" s="111">
        <f t="shared" si="291"/>
        <v>0</v>
      </c>
      <c r="S489" s="121"/>
    </row>
    <row r="490" spans="1:19" s="11" customFormat="1" x14ac:dyDescent="0.2">
      <c r="A490" s="120" t="s">
        <v>161</v>
      </c>
      <c r="B490" s="120" t="s">
        <v>162</v>
      </c>
      <c r="C490" s="21">
        <v>4000000</v>
      </c>
      <c r="D490" s="15">
        <v>0</v>
      </c>
      <c r="E490" s="15">
        <f>C490+D490</f>
        <v>4000000</v>
      </c>
      <c r="F490" s="93">
        <v>4000000</v>
      </c>
      <c r="G490" s="93">
        <v>0</v>
      </c>
      <c r="H490" s="93">
        <f>F490+G490</f>
        <v>4000000</v>
      </c>
      <c r="I490" s="93">
        <v>0</v>
      </c>
      <c r="J490" s="93">
        <v>0</v>
      </c>
      <c r="K490" s="93">
        <f>I490+J490</f>
        <v>0</v>
      </c>
      <c r="L490" s="93">
        <f>F490+I490</f>
        <v>4000000</v>
      </c>
      <c r="M490" s="93">
        <f>G490+J490</f>
        <v>0</v>
      </c>
      <c r="N490" s="93">
        <f>L490+M490</f>
        <v>4000000</v>
      </c>
      <c r="O490" s="94">
        <f t="shared" si="279"/>
        <v>100</v>
      </c>
      <c r="P490" s="94">
        <v>0</v>
      </c>
      <c r="Q490" s="94">
        <f t="shared" si="280"/>
        <v>100</v>
      </c>
      <c r="R490" s="93">
        <f t="shared" si="291"/>
        <v>0</v>
      </c>
      <c r="S490" s="95"/>
    </row>
    <row r="491" spans="1:19" s="22" customFormat="1" x14ac:dyDescent="0.2">
      <c r="A491" s="118" t="s">
        <v>163</v>
      </c>
      <c r="B491" s="118" t="s">
        <v>164</v>
      </c>
      <c r="C491" s="111">
        <f>SUM(C492:C494)</f>
        <v>85267200</v>
      </c>
      <c r="D491" s="111">
        <f>SUM(D492:D494)</f>
        <v>0</v>
      </c>
      <c r="E491" s="111">
        <f>SUM(E492:E494)</f>
        <v>85267200</v>
      </c>
      <c r="F491" s="111">
        <f t="shared" ref="F491:N491" si="295">SUM(F492:F494)</f>
        <v>48003259</v>
      </c>
      <c r="G491" s="111">
        <f t="shared" si="295"/>
        <v>0</v>
      </c>
      <c r="H491" s="111">
        <f t="shared" si="295"/>
        <v>48003259</v>
      </c>
      <c r="I491" s="111">
        <f t="shared" si="295"/>
        <v>7339202</v>
      </c>
      <c r="J491" s="111">
        <f t="shared" si="295"/>
        <v>0</v>
      </c>
      <c r="K491" s="111">
        <f t="shared" si="295"/>
        <v>7339202</v>
      </c>
      <c r="L491" s="111">
        <f t="shared" si="295"/>
        <v>55342461</v>
      </c>
      <c r="M491" s="111">
        <f t="shared" si="295"/>
        <v>0</v>
      </c>
      <c r="N491" s="111">
        <f t="shared" si="295"/>
        <v>55342461</v>
      </c>
      <c r="O491" s="112">
        <f t="shared" si="279"/>
        <v>64.904747663814462</v>
      </c>
      <c r="P491" s="112">
        <v>0</v>
      </c>
      <c r="Q491" s="112">
        <f t="shared" si="280"/>
        <v>64.904747663814462</v>
      </c>
      <c r="R491" s="111">
        <f t="shared" si="291"/>
        <v>29924739</v>
      </c>
      <c r="S491" s="121"/>
    </row>
    <row r="492" spans="1:19" s="11" customFormat="1" ht="18" customHeight="1" x14ac:dyDescent="0.2">
      <c r="A492" s="120" t="s">
        <v>169</v>
      </c>
      <c r="B492" s="120" t="s">
        <v>170</v>
      </c>
      <c r="C492" s="21">
        <v>3060000</v>
      </c>
      <c r="D492" s="15">
        <v>0</v>
      </c>
      <c r="E492" s="15">
        <f>C492+D492</f>
        <v>3060000</v>
      </c>
      <c r="F492" s="93">
        <v>1569407</v>
      </c>
      <c r="G492" s="93">
        <v>0</v>
      </c>
      <c r="H492" s="93">
        <f>F492+G492</f>
        <v>1569407</v>
      </c>
      <c r="I492" s="93">
        <v>294074</v>
      </c>
      <c r="J492" s="93">
        <v>0</v>
      </c>
      <c r="K492" s="93">
        <f>I492+J492</f>
        <v>294074</v>
      </c>
      <c r="L492" s="93">
        <f t="shared" ref="L492:M494" si="296">F492+I492</f>
        <v>1863481</v>
      </c>
      <c r="M492" s="93">
        <f t="shared" si="296"/>
        <v>0</v>
      </c>
      <c r="N492" s="93">
        <f>L492+M492</f>
        <v>1863481</v>
      </c>
      <c r="O492" s="94">
        <f t="shared" si="279"/>
        <v>60.898071895424835</v>
      </c>
      <c r="P492" s="94">
        <v>0</v>
      </c>
      <c r="Q492" s="94">
        <f t="shared" si="280"/>
        <v>60.898071895424835</v>
      </c>
      <c r="R492" s="93">
        <f t="shared" si="291"/>
        <v>1196519</v>
      </c>
      <c r="S492" s="95"/>
    </row>
    <row r="493" spans="1:19" s="11" customFormat="1" x14ac:dyDescent="0.2">
      <c r="A493" s="120" t="s">
        <v>171</v>
      </c>
      <c r="B493" s="120" t="s">
        <v>172</v>
      </c>
      <c r="C493" s="21">
        <v>63000000</v>
      </c>
      <c r="D493" s="15">
        <v>0</v>
      </c>
      <c r="E493" s="15">
        <f>C493+D493</f>
        <v>63000000</v>
      </c>
      <c r="F493" s="93">
        <v>33888584</v>
      </c>
      <c r="G493" s="93">
        <v>0</v>
      </c>
      <c r="H493" s="93">
        <f>F493+G493</f>
        <v>33888584</v>
      </c>
      <c r="I493" s="93">
        <v>5739207</v>
      </c>
      <c r="J493" s="93">
        <v>0</v>
      </c>
      <c r="K493" s="93">
        <f>I493+J493</f>
        <v>5739207</v>
      </c>
      <c r="L493" s="93">
        <f t="shared" si="296"/>
        <v>39627791</v>
      </c>
      <c r="M493" s="93">
        <f t="shared" si="296"/>
        <v>0</v>
      </c>
      <c r="N493" s="93">
        <f>L493+M493</f>
        <v>39627791</v>
      </c>
      <c r="O493" s="94">
        <f t="shared" si="279"/>
        <v>62.901255555555558</v>
      </c>
      <c r="P493" s="94">
        <v>0</v>
      </c>
      <c r="Q493" s="94">
        <f t="shared" si="280"/>
        <v>62.901255555555558</v>
      </c>
      <c r="R493" s="93">
        <f t="shared" si="291"/>
        <v>23372209</v>
      </c>
      <c r="S493" s="95"/>
    </row>
    <row r="494" spans="1:19" s="11" customFormat="1" x14ac:dyDescent="0.2">
      <c r="A494" s="120" t="s">
        <v>173</v>
      </c>
      <c r="B494" s="120" t="s">
        <v>174</v>
      </c>
      <c r="C494" s="21">
        <v>19207200</v>
      </c>
      <c r="D494" s="15">
        <v>0</v>
      </c>
      <c r="E494" s="15">
        <f>C494+D494</f>
        <v>19207200</v>
      </c>
      <c r="F494" s="93">
        <v>12545268</v>
      </c>
      <c r="G494" s="93">
        <v>0</v>
      </c>
      <c r="H494" s="93">
        <f>F494+G494</f>
        <v>12545268</v>
      </c>
      <c r="I494" s="93">
        <v>1305921</v>
      </c>
      <c r="J494" s="93">
        <v>0</v>
      </c>
      <c r="K494" s="93">
        <f>I494+J494</f>
        <v>1305921</v>
      </c>
      <c r="L494" s="93">
        <f t="shared" si="296"/>
        <v>13851189</v>
      </c>
      <c r="M494" s="93">
        <f t="shared" si="296"/>
        <v>0</v>
      </c>
      <c r="N494" s="93">
        <f>L494+M494</f>
        <v>13851189</v>
      </c>
      <c r="O494" s="94">
        <f t="shared" si="279"/>
        <v>72.114566412595266</v>
      </c>
      <c r="P494" s="94">
        <v>0</v>
      </c>
      <c r="Q494" s="94">
        <f t="shared" si="280"/>
        <v>72.114566412595266</v>
      </c>
      <c r="R494" s="93">
        <f t="shared" si="291"/>
        <v>5356011</v>
      </c>
      <c r="S494" s="95"/>
    </row>
    <row r="495" spans="1:19" s="22" customFormat="1" x14ac:dyDescent="0.2">
      <c r="A495" s="118" t="s">
        <v>175</v>
      </c>
      <c r="B495" s="118" t="s">
        <v>176</v>
      </c>
      <c r="C495" s="125">
        <f>SUM(C496:C496)</f>
        <v>194040000</v>
      </c>
      <c r="D495" s="125">
        <f>SUM(D496:D496)</f>
        <v>0</v>
      </c>
      <c r="E495" s="125">
        <f>SUM(E496:E496)</f>
        <v>194040000</v>
      </c>
      <c r="F495" s="125">
        <f t="shared" ref="F495:N495" si="297">SUM(F496:F496)</f>
        <v>95310000</v>
      </c>
      <c r="G495" s="125">
        <f t="shared" si="297"/>
        <v>0</v>
      </c>
      <c r="H495" s="125">
        <f t="shared" si="297"/>
        <v>95310000</v>
      </c>
      <c r="I495" s="125">
        <f t="shared" si="297"/>
        <v>0</v>
      </c>
      <c r="J495" s="125">
        <f t="shared" si="297"/>
        <v>0</v>
      </c>
      <c r="K495" s="125">
        <f t="shared" si="297"/>
        <v>0</v>
      </c>
      <c r="L495" s="125">
        <f t="shared" si="297"/>
        <v>95310000</v>
      </c>
      <c r="M495" s="125">
        <f t="shared" si="297"/>
        <v>0</v>
      </c>
      <c r="N495" s="125">
        <f t="shared" si="297"/>
        <v>95310000</v>
      </c>
      <c r="O495" s="126">
        <f t="shared" si="279"/>
        <v>49.118738404452685</v>
      </c>
      <c r="P495" s="126">
        <v>0</v>
      </c>
      <c r="Q495" s="126">
        <f t="shared" si="280"/>
        <v>49.118738404452685</v>
      </c>
      <c r="R495" s="125">
        <f t="shared" si="291"/>
        <v>98730000</v>
      </c>
      <c r="S495" s="121"/>
    </row>
    <row r="496" spans="1:19" s="11" customFormat="1" x14ac:dyDescent="0.2">
      <c r="A496" s="120" t="s">
        <v>177</v>
      </c>
      <c r="B496" s="120" t="s">
        <v>178</v>
      </c>
      <c r="C496" s="21">
        <v>194040000</v>
      </c>
      <c r="D496" s="15">
        <v>0</v>
      </c>
      <c r="E496" s="15">
        <f>C496+D496</f>
        <v>194040000</v>
      </c>
      <c r="F496" s="93">
        <v>95310000</v>
      </c>
      <c r="G496" s="93">
        <v>0</v>
      </c>
      <c r="H496" s="93">
        <f>F496+G496</f>
        <v>95310000</v>
      </c>
      <c r="I496" s="93">
        <v>0</v>
      </c>
      <c r="J496" s="93">
        <v>0</v>
      </c>
      <c r="K496" s="93">
        <f>I496+J496</f>
        <v>0</v>
      </c>
      <c r="L496" s="93">
        <f>F496+I496</f>
        <v>95310000</v>
      </c>
      <c r="M496" s="93">
        <f>G496+J496</f>
        <v>0</v>
      </c>
      <c r="N496" s="93">
        <f>L496+M496</f>
        <v>95310000</v>
      </c>
      <c r="O496" s="94">
        <f t="shared" si="279"/>
        <v>49.118738404452685</v>
      </c>
      <c r="P496" s="94">
        <v>0</v>
      </c>
      <c r="Q496" s="94">
        <f t="shared" si="280"/>
        <v>49.118738404452685</v>
      </c>
      <c r="R496" s="93">
        <f t="shared" si="291"/>
        <v>98730000</v>
      </c>
      <c r="S496" s="95"/>
    </row>
    <row r="497" spans="1:19" s="22" customFormat="1" x14ac:dyDescent="0.2">
      <c r="A497" s="118" t="s">
        <v>179</v>
      </c>
      <c r="B497" s="118" t="s">
        <v>180</v>
      </c>
      <c r="C497" s="111">
        <f>SUM(C498:C500)</f>
        <v>259675600</v>
      </c>
      <c r="D497" s="111">
        <f>SUM(D498:D500)</f>
        <v>0</v>
      </c>
      <c r="E497" s="111">
        <f>SUM(E498:E500)</f>
        <v>259675600</v>
      </c>
      <c r="F497" s="111">
        <f t="shared" ref="F497:N497" si="298">SUM(F498:F500)</f>
        <v>176819500</v>
      </c>
      <c r="G497" s="111">
        <f t="shared" si="298"/>
        <v>0</v>
      </c>
      <c r="H497" s="111">
        <f t="shared" si="298"/>
        <v>176819500</v>
      </c>
      <c r="I497" s="111">
        <f t="shared" si="298"/>
        <v>0</v>
      </c>
      <c r="J497" s="111">
        <f t="shared" si="298"/>
        <v>0</v>
      </c>
      <c r="K497" s="111">
        <f t="shared" si="298"/>
        <v>0</v>
      </c>
      <c r="L497" s="111">
        <f t="shared" si="298"/>
        <v>176819500</v>
      </c>
      <c r="M497" s="111">
        <f t="shared" si="298"/>
        <v>0</v>
      </c>
      <c r="N497" s="111">
        <f t="shared" si="298"/>
        <v>176819500</v>
      </c>
      <c r="O497" s="112">
        <f t="shared" si="279"/>
        <v>68.092458436603209</v>
      </c>
      <c r="P497" s="112">
        <v>0</v>
      </c>
      <c r="Q497" s="112">
        <f t="shared" si="280"/>
        <v>68.092458436603209</v>
      </c>
      <c r="R497" s="111">
        <f t="shared" si="291"/>
        <v>82856100</v>
      </c>
      <c r="S497" s="121"/>
    </row>
    <row r="498" spans="1:19" s="11" customFormat="1" ht="18" customHeight="1" x14ac:dyDescent="0.2">
      <c r="A498" s="120" t="s">
        <v>181</v>
      </c>
      <c r="B498" s="120" t="s">
        <v>182</v>
      </c>
      <c r="C498" s="21">
        <v>237250000</v>
      </c>
      <c r="D498" s="15">
        <v>0</v>
      </c>
      <c r="E498" s="15">
        <f>C498+D498</f>
        <v>237250000</v>
      </c>
      <c r="F498" s="184">
        <v>164250000</v>
      </c>
      <c r="G498" s="93">
        <v>0</v>
      </c>
      <c r="H498" s="93">
        <f>F498+G498</f>
        <v>164250000</v>
      </c>
      <c r="I498" s="93">
        <v>0</v>
      </c>
      <c r="J498" s="93">
        <v>0</v>
      </c>
      <c r="K498" s="93">
        <f>I498+J498</f>
        <v>0</v>
      </c>
      <c r="L498" s="93">
        <f t="shared" ref="L498:M500" si="299">F498+I498</f>
        <v>164250000</v>
      </c>
      <c r="M498" s="93">
        <f t="shared" si="299"/>
        <v>0</v>
      </c>
      <c r="N498" s="93">
        <f>L498+M498</f>
        <v>164250000</v>
      </c>
      <c r="O498" s="94">
        <f t="shared" si="279"/>
        <v>69.230769230769226</v>
      </c>
      <c r="P498" s="94">
        <v>0</v>
      </c>
      <c r="Q498" s="94">
        <f t="shared" si="280"/>
        <v>69.230769230769226</v>
      </c>
      <c r="R498" s="93">
        <f t="shared" si="291"/>
        <v>73000000</v>
      </c>
      <c r="S498" s="95"/>
    </row>
    <row r="499" spans="1:19" s="11" customFormat="1" x14ac:dyDescent="0.2">
      <c r="A499" s="120" t="s">
        <v>183</v>
      </c>
      <c r="B499" s="120" t="s">
        <v>184</v>
      </c>
      <c r="C499" s="21">
        <v>8760000</v>
      </c>
      <c r="D499" s="15">
        <v>0</v>
      </c>
      <c r="E499" s="15">
        <f>C499+D499</f>
        <v>8760000</v>
      </c>
      <c r="F499" s="184">
        <v>5281180</v>
      </c>
      <c r="G499" s="93">
        <v>0</v>
      </c>
      <c r="H499" s="93">
        <f>F499+G499</f>
        <v>5281180</v>
      </c>
      <c r="I499" s="93">
        <v>0</v>
      </c>
      <c r="J499" s="93">
        <v>0</v>
      </c>
      <c r="K499" s="93">
        <f>I499+J499</f>
        <v>0</v>
      </c>
      <c r="L499" s="93">
        <f t="shared" si="299"/>
        <v>5281180</v>
      </c>
      <c r="M499" s="93">
        <f t="shared" si="299"/>
        <v>0</v>
      </c>
      <c r="N499" s="93">
        <f>L499+M499</f>
        <v>5281180</v>
      </c>
      <c r="O499" s="94">
        <f t="shared" si="279"/>
        <v>60.287442922374431</v>
      </c>
      <c r="P499" s="94">
        <v>0</v>
      </c>
      <c r="Q499" s="94">
        <f t="shared" si="280"/>
        <v>60.287442922374431</v>
      </c>
      <c r="R499" s="93">
        <f t="shared" si="291"/>
        <v>3478820</v>
      </c>
      <c r="S499" s="95"/>
    </row>
    <row r="500" spans="1:19" s="11" customFormat="1" x14ac:dyDescent="0.2">
      <c r="A500" s="120" t="s">
        <v>185</v>
      </c>
      <c r="B500" s="120" t="s">
        <v>186</v>
      </c>
      <c r="C500" s="21">
        <v>13665600</v>
      </c>
      <c r="D500" s="15">
        <v>0</v>
      </c>
      <c r="E500" s="15">
        <f>C500+D500</f>
        <v>13665600</v>
      </c>
      <c r="F500" s="184">
        <v>7288320</v>
      </c>
      <c r="G500" s="93">
        <v>0</v>
      </c>
      <c r="H500" s="93">
        <f>F500+G500</f>
        <v>7288320</v>
      </c>
      <c r="I500" s="93">
        <v>0</v>
      </c>
      <c r="J500" s="93">
        <v>0</v>
      </c>
      <c r="K500" s="93">
        <f>I500+J500</f>
        <v>0</v>
      </c>
      <c r="L500" s="93">
        <f t="shared" si="299"/>
        <v>7288320</v>
      </c>
      <c r="M500" s="93">
        <f t="shared" si="299"/>
        <v>0</v>
      </c>
      <c r="N500" s="93">
        <f>L500+M500</f>
        <v>7288320</v>
      </c>
      <c r="O500" s="94">
        <f t="shared" si="279"/>
        <v>53.333333333333336</v>
      </c>
      <c r="P500" s="94">
        <v>0</v>
      </c>
      <c r="Q500" s="94">
        <f t="shared" si="280"/>
        <v>53.333333333333336</v>
      </c>
      <c r="R500" s="93">
        <f t="shared" si="291"/>
        <v>6377280</v>
      </c>
      <c r="S500" s="95"/>
    </row>
    <row r="501" spans="1:19" s="23" customFormat="1" ht="18" customHeight="1" x14ac:dyDescent="0.2">
      <c r="A501" s="83" t="s">
        <v>187</v>
      </c>
      <c r="B501" s="114" t="s">
        <v>188</v>
      </c>
      <c r="C501" s="127">
        <f>C502+C505</f>
        <v>31703000</v>
      </c>
      <c r="D501" s="127">
        <f>D502+D505</f>
        <v>0</v>
      </c>
      <c r="E501" s="127">
        <f>E502+E505</f>
        <v>31703000</v>
      </c>
      <c r="F501" s="127">
        <f t="shared" ref="F501:N501" si="300">F502+F505</f>
        <v>15657798</v>
      </c>
      <c r="G501" s="127">
        <f t="shared" si="300"/>
        <v>0</v>
      </c>
      <c r="H501" s="127">
        <f t="shared" si="300"/>
        <v>15657798</v>
      </c>
      <c r="I501" s="127">
        <f t="shared" si="300"/>
        <v>0</v>
      </c>
      <c r="J501" s="127">
        <f t="shared" si="300"/>
        <v>0</v>
      </c>
      <c r="K501" s="127">
        <f t="shared" si="300"/>
        <v>0</v>
      </c>
      <c r="L501" s="127">
        <f t="shared" si="300"/>
        <v>15657798</v>
      </c>
      <c r="M501" s="127">
        <f t="shared" si="300"/>
        <v>0</v>
      </c>
      <c r="N501" s="127">
        <f t="shared" si="300"/>
        <v>15657798</v>
      </c>
      <c r="O501" s="128">
        <f t="shared" si="279"/>
        <v>49.389010503737815</v>
      </c>
      <c r="P501" s="128">
        <v>0</v>
      </c>
      <c r="Q501" s="128">
        <f t="shared" si="280"/>
        <v>49.389010503737815</v>
      </c>
      <c r="R501" s="127">
        <f t="shared" si="291"/>
        <v>16045202</v>
      </c>
      <c r="S501" s="122"/>
    </row>
    <row r="502" spans="1:19" s="22" customFormat="1" ht="33" x14ac:dyDescent="0.2">
      <c r="A502" s="118" t="s">
        <v>189</v>
      </c>
      <c r="B502" s="118" t="s">
        <v>190</v>
      </c>
      <c r="C502" s="111">
        <f>SUM(C503:C504)</f>
        <v>12203000</v>
      </c>
      <c r="D502" s="111">
        <f>SUM(D503:D504)</f>
        <v>0</v>
      </c>
      <c r="E502" s="111">
        <f>SUM(E503:E504)</f>
        <v>12203000</v>
      </c>
      <c r="F502" s="111">
        <f t="shared" ref="F502:N502" si="301">SUM(F503:F504)</f>
        <v>10012798</v>
      </c>
      <c r="G502" s="111">
        <f t="shared" si="301"/>
        <v>0</v>
      </c>
      <c r="H502" s="111">
        <f t="shared" si="301"/>
        <v>10012798</v>
      </c>
      <c r="I502" s="111">
        <f t="shared" si="301"/>
        <v>0</v>
      </c>
      <c r="J502" s="111">
        <f t="shared" si="301"/>
        <v>0</v>
      </c>
      <c r="K502" s="111">
        <f t="shared" si="301"/>
        <v>0</v>
      </c>
      <c r="L502" s="111">
        <f t="shared" si="301"/>
        <v>10012798</v>
      </c>
      <c r="M502" s="111">
        <f t="shared" si="301"/>
        <v>0</v>
      </c>
      <c r="N502" s="111">
        <f t="shared" si="301"/>
        <v>10012798</v>
      </c>
      <c r="O502" s="112">
        <f t="shared" si="279"/>
        <v>82.051938048020972</v>
      </c>
      <c r="P502" s="112">
        <v>0</v>
      </c>
      <c r="Q502" s="112">
        <f t="shared" si="280"/>
        <v>82.051938048020972</v>
      </c>
      <c r="R502" s="111">
        <f t="shared" si="291"/>
        <v>2190202</v>
      </c>
      <c r="S502" s="121"/>
    </row>
    <row r="503" spans="1:19" s="11" customFormat="1" x14ac:dyDescent="0.2">
      <c r="A503" s="120" t="s">
        <v>193</v>
      </c>
      <c r="B503" s="120" t="s">
        <v>194</v>
      </c>
      <c r="C503" s="21">
        <v>2000000</v>
      </c>
      <c r="D503" s="15">
        <v>0</v>
      </c>
      <c r="E503" s="15">
        <f>C503+D503</f>
        <v>2000000</v>
      </c>
      <c r="F503" s="96">
        <v>0</v>
      </c>
      <c r="G503" s="93">
        <v>0</v>
      </c>
      <c r="H503" s="93">
        <f>F503+G503</f>
        <v>0</v>
      </c>
      <c r="I503" s="93">
        <v>0</v>
      </c>
      <c r="J503" s="93">
        <v>0</v>
      </c>
      <c r="K503" s="93">
        <f>I503+J503</f>
        <v>0</v>
      </c>
      <c r="L503" s="93">
        <f>F503+I503</f>
        <v>0</v>
      </c>
      <c r="M503" s="93">
        <f>G503+J503</f>
        <v>0</v>
      </c>
      <c r="N503" s="93">
        <f>L503+M503</f>
        <v>0</v>
      </c>
      <c r="O503" s="94">
        <f t="shared" si="279"/>
        <v>0</v>
      </c>
      <c r="P503" s="94">
        <v>0</v>
      </c>
      <c r="Q503" s="94">
        <f t="shared" si="280"/>
        <v>0</v>
      </c>
      <c r="R503" s="93">
        <f t="shared" si="291"/>
        <v>2000000</v>
      </c>
      <c r="S503" s="95"/>
    </row>
    <row r="504" spans="1:19" s="11" customFormat="1" ht="33" x14ac:dyDescent="0.2">
      <c r="A504" s="120" t="s">
        <v>381</v>
      </c>
      <c r="B504" s="120" t="s">
        <v>382</v>
      </c>
      <c r="C504" s="21">
        <v>10203000</v>
      </c>
      <c r="D504" s="15">
        <v>0</v>
      </c>
      <c r="E504" s="15">
        <f>C504+D504</f>
        <v>10203000</v>
      </c>
      <c r="F504" s="93">
        <v>10012798</v>
      </c>
      <c r="G504" s="93">
        <v>0</v>
      </c>
      <c r="H504" s="93">
        <f>F504+G504</f>
        <v>10012798</v>
      </c>
      <c r="I504" s="93">
        <v>0</v>
      </c>
      <c r="J504" s="93">
        <v>0</v>
      </c>
      <c r="K504" s="93">
        <f>I504+J504</f>
        <v>0</v>
      </c>
      <c r="L504" s="93">
        <f>F504+I504</f>
        <v>10012798</v>
      </c>
      <c r="M504" s="93">
        <f>G504+J504</f>
        <v>0</v>
      </c>
      <c r="N504" s="93">
        <f>L504+M504</f>
        <v>10012798</v>
      </c>
      <c r="O504" s="94">
        <f t="shared" si="279"/>
        <v>98.135822797216505</v>
      </c>
      <c r="P504" s="94">
        <v>0</v>
      </c>
      <c r="Q504" s="94">
        <f t="shared" si="280"/>
        <v>98.135822797216505</v>
      </c>
      <c r="R504" s="93">
        <f t="shared" si="291"/>
        <v>190202</v>
      </c>
      <c r="S504" s="95"/>
    </row>
    <row r="505" spans="1:19" s="22" customFormat="1" x14ac:dyDescent="0.2">
      <c r="A505" s="118" t="s">
        <v>207</v>
      </c>
      <c r="B505" s="118" t="s">
        <v>208</v>
      </c>
      <c r="C505" s="125">
        <f t="shared" ref="C505:N505" si="302">SUM(C506:C506)</f>
        <v>19500000</v>
      </c>
      <c r="D505" s="125">
        <f t="shared" si="302"/>
        <v>0</v>
      </c>
      <c r="E505" s="125">
        <f t="shared" si="302"/>
        <v>19500000</v>
      </c>
      <c r="F505" s="125">
        <f>SUM(F506:F506)</f>
        <v>5645000</v>
      </c>
      <c r="G505" s="125">
        <f>SUM(G506:G506)</f>
        <v>0</v>
      </c>
      <c r="H505" s="125">
        <f>SUM(H506:H506)</f>
        <v>5645000</v>
      </c>
      <c r="I505" s="125">
        <f t="shared" si="302"/>
        <v>0</v>
      </c>
      <c r="J505" s="125">
        <f t="shared" si="302"/>
        <v>0</v>
      </c>
      <c r="K505" s="125">
        <f t="shared" si="302"/>
        <v>0</v>
      </c>
      <c r="L505" s="125">
        <f t="shared" si="302"/>
        <v>5645000</v>
      </c>
      <c r="M505" s="125">
        <f t="shared" si="302"/>
        <v>0</v>
      </c>
      <c r="N505" s="125">
        <f t="shared" si="302"/>
        <v>5645000</v>
      </c>
      <c r="O505" s="126">
        <f t="shared" si="279"/>
        <v>28.948717948717949</v>
      </c>
      <c r="P505" s="126">
        <v>0</v>
      </c>
      <c r="Q505" s="126">
        <f t="shared" si="280"/>
        <v>28.948717948717949</v>
      </c>
      <c r="R505" s="125">
        <f t="shared" si="291"/>
        <v>13855000</v>
      </c>
      <c r="S505" s="121"/>
    </row>
    <row r="506" spans="1:19" s="11" customFormat="1" ht="20.25" customHeight="1" x14ac:dyDescent="0.2">
      <c r="A506" s="120" t="s">
        <v>209</v>
      </c>
      <c r="B506" s="185" t="s">
        <v>210</v>
      </c>
      <c r="C506" s="21">
        <v>19500000</v>
      </c>
      <c r="D506" s="15">
        <v>0</v>
      </c>
      <c r="E506" s="15">
        <f>C506+D506</f>
        <v>19500000</v>
      </c>
      <c r="F506" s="93">
        <v>5645000</v>
      </c>
      <c r="G506" s="93">
        <v>0</v>
      </c>
      <c r="H506" s="93">
        <f>F506+G506</f>
        <v>5645000</v>
      </c>
      <c r="I506" s="93">
        <v>0</v>
      </c>
      <c r="J506" s="93">
        <v>0</v>
      </c>
      <c r="K506" s="93">
        <f>I506+J506</f>
        <v>0</v>
      </c>
      <c r="L506" s="93">
        <f>F506+I506</f>
        <v>5645000</v>
      </c>
      <c r="M506" s="93">
        <f>G506+J506</f>
        <v>0</v>
      </c>
      <c r="N506" s="93">
        <f>L506+M506</f>
        <v>5645000</v>
      </c>
      <c r="O506" s="94">
        <f t="shared" si="279"/>
        <v>28.948717948717949</v>
      </c>
      <c r="P506" s="94">
        <v>0</v>
      </c>
      <c r="Q506" s="94">
        <f t="shared" si="280"/>
        <v>28.948717948717949</v>
      </c>
      <c r="R506" s="93">
        <f t="shared" si="291"/>
        <v>13855000</v>
      </c>
      <c r="S506" s="95"/>
    </row>
    <row r="507" spans="1:19" s="25" customFormat="1" ht="18" x14ac:dyDescent="0.2">
      <c r="A507" s="78" t="s">
        <v>231</v>
      </c>
      <c r="B507" s="142" t="s">
        <v>232</v>
      </c>
      <c r="C507" s="148">
        <f t="shared" ref="C507:N508" si="303">C508</f>
        <v>3243202200</v>
      </c>
      <c r="D507" s="148">
        <f t="shared" si="303"/>
        <v>0</v>
      </c>
      <c r="E507" s="148">
        <f t="shared" si="303"/>
        <v>3243202200</v>
      </c>
      <c r="F507" s="148">
        <f t="shared" si="303"/>
        <v>2401125251</v>
      </c>
      <c r="G507" s="148">
        <f t="shared" si="303"/>
        <v>0</v>
      </c>
      <c r="H507" s="148">
        <f t="shared" si="303"/>
        <v>2401125251</v>
      </c>
      <c r="I507" s="148">
        <f t="shared" si="303"/>
        <v>178020186</v>
      </c>
      <c r="J507" s="148">
        <f t="shared" si="303"/>
        <v>0</v>
      </c>
      <c r="K507" s="148">
        <f t="shared" si="303"/>
        <v>178020186</v>
      </c>
      <c r="L507" s="148">
        <f t="shared" si="303"/>
        <v>2579145437</v>
      </c>
      <c r="M507" s="148">
        <f t="shared" si="303"/>
        <v>0</v>
      </c>
      <c r="N507" s="148">
        <f t="shared" si="303"/>
        <v>2579145437</v>
      </c>
      <c r="O507" s="149">
        <f t="shared" si="279"/>
        <v>79.524657358705539</v>
      </c>
      <c r="P507" s="149">
        <v>0</v>
      </c>
      <c r="Q507" s="149">
        <f t="shared" si="280"/>
        <v>79.524657358705539</v>
      </c>
      <c r="R507" s="148">
        <f t="shared" si="291"/>
        <v>664056763</v>
      </c>
      <c r="S507" s="134"/>
    </row>
    <row r="508" spans="1:19" s="26" customFormat="1" ht="18.75" customHeight="1" x14ac:dyDescent="0.2">
      <c r="A508" s="83" t="s">
        <v>351</v>
      </c>
      <c r="B508" s="84" t="s">
        <v>352</v>
      </c>
      <c r="C508" s="150">
        <f t="shared" si="303"/>
        <v>3243202200</v>
      </c>
      <c r="D508" s="150">
        <f t="shared" si="303"/>
        <v>0</v>
      </c>
      <c r="E508" s="150">
        <f t="shared" si="303"/>
        <v>3243202200</v>
      </c>
      <c r="F508" s="150">
        <f t="shared" si="303"/>
        <v>2401125251</v>
      </c>
      <c r="G508" s="150">
        <f t="shared" si="303"/>
        <v>0</v>
      </c>
      <c r="H508" s="150">
        <f t="shared" si="303"/>
        <v>2401125251</v>
      </c>
      <c r="I508" s="150">
        <f t="shared" si="303"/>
        <v>178020186</v>
      </c>
      <c r="J508" s="150">
        <f t="shared" si="303"/>
        <v>0</v>
      </c>
      <c r="K508" s="150">
        <f t="shared" si="303"/>
        <v>178020186</v>
      </c>
      <c r="L508" s="150">
        <f t="shared" si="303"/>
        <v>2579145437</v>
      </c>
      <c r="M508" s="150">
        <f t="shared" si="303"/>
        <v>0</v>
      </c>
      <c r="N508" s="150">
        <f t="shared" si="303"/>
        <v>2579145437</v>
      </c>
      <c r="O508" s="151">
        <f t="shared" si="279"/>
        <v>79.524657358705539</v>
      </c>
      <c r="P508" s="151">
        <v>0</v>
      </c>
      <c r="Q508" s="151">
        <f t="shared" si="280"/>
        <v>79.524657358705539</v>
      </c>
      <c r="R508" s="150">
        <f t="shared" si="291"/>
        <v>664056763</v>
      </c>
      <c r="S508" s="138"/>
    </row>
    <row r="509" spans="1:19" s="16" customFormat="1" x14ac:dyDescent="0.2">
      <c r="A509" s="110" t="s">
        <v>359</v>
      </c>
      <c r="B509" s="110" t="s">
        <v>360</v>
      </c>
      <c r="C509" s="140">
        <f>SUM(C510:C525)</f>
        <v>3243202200</v>
      </c>
      <c r="D509" s="140">
        <f>SUM(D510:D525)</f>
        <v>0</v>
      </c>
      <c r="E509" s="140">
        <f>SUM(E510:E525)</f>
        <v>3243202200</v>
      </c>
      <c r="F509" s="140">
        <f>SUM(F510:F525)</f>
        <v>2401125251</v>
      </c>
      <c r="G509" s="140">
        <f t="shared" ref="G509:N509" si="304">SUM(G510:G525)</f>
        <v>0</v>
      </c>
      <c r="H509" s="140">
        <f t="shared" si="304"/>
        <v>2401125251</v>
      </c>
      <c r="I509" s="140">
        <f t="shared" si="304"/>
        <v>178020186</v>
      </c>
      <c r="J509" s="140">
        <f t="shared" si="304"/>
        <v>0</v>
      </c>
      <c r="K509" s="140">
        <f t="shared" si="304"/>
        <v>178020186</v>
      </c>
      <c r="L509" s="140">
        <f t="shared" si="304"/>
        <v>2579145437</v>
      </c>
      <c r="M509" s="140">
        <f t="shared" si="304"/>
        <v>0</v>
      </c>
      <c r="N509" s="140">
        <f t="shared" si="304"/>
        <v>2579145437</v>
      </c>
      <c r="O509" s="141">
        <f t="shared" si="279"/>
        <v>79.524657358705539</v>
      </c>
      <c r="P509" s="141">
        <v>0</v>
      </c>
      <c r="Q509" s="141">
        <f t="shared" si="280"/>
        <v>79.524657358705539</v>
      </c>
      <c r="R509" s="140">
        <f t="shared" si="291"/>
        <v>664056763</v>
      </c>
      <c r="S509" s="113"/>
    </row>
    <row r="510" spans="1:19" s="11" customFormat="1" x14ac:dyDescent="0.2">
      <c r="A510" s="29" t="s">
        <v>317</v>
      </c>
      <c r="B510" s="30" t="s">
        <v>318</v>
      </c>
      <c r="C510" s="15">
        <v>271302000</v>
      </c>
      <c r="D510" s="15">
        <v>0</v>
      </c>
      <c r="E510" s="15">
        <f t="shared" ref="E510:E525" si="305">C510+D510</f>
        <v>271302000</v>
      </c>
      <c r="F510" s="96">
        <v>268828900</v>
      </c>
      <c r="G510" s="93">
        <v>0</v>
      </c>
      <c r="H510" s="93">
        <f t="shared" ref="H510:H525" si="306">F510+G510</f>
        <v>268828900</v>
      </c>
      <c r="I510" s="93">
        <v>0</v>
      </c>
      <c r="J510" s="93">
        <v>0</v>
      </c>
      <c r="K510" s="93">
        <f t="shared" ref="K510:K525" si="307">I510+J510</f>
        <v>0</v>
      </c>
      <c r="L510" s="93">
        <f t="shared" ref="L510:M525" si="308">F510+I510</f>
        <v>268828900</v>
      </c>
      <c r="M510" s="93">
        <f t="shared" si="308"/>
        <v>0</v>
      </c>
      <c r="N510" s="93">
        <f t="shared" ref="N510:N525" si="309">L510+M510</f>
        <v>268828900</v>
      </c>
      <c r="O510" s="94">
        <f t="shared" si="279"/>
        <v>99.088432816566041</v>
      </c>
      <c r="P510" s="94">
        <v>0</v>
      </c>
      <c r="Q510" s="94">
        <f t="shared" si="280"/>
        <v>99.088432816566041</v>
      </c>
      <c r="R510" s="93">
        <f t="shared" si="291"/>
        <v>2473100</v>
      </c>
      <c r="S510" s="95"/>
    </row>
    <row r="511" spans="1:19" s="11" customFormat="1" x14ac:dyDescent="0.2">
      <c r="A511" s="29" t="s">
        <v>191</v>
      </c>
      <c r="B511" s="30" t="s">
        <v>192</v>
      </c>
      <c r="C511" s="15">
        <v>14845000</v>
      </c>
      <c r="D511" s="15">
        <v>0</v>
      </c>
      <c r="E511" s="15">
        <f t="shared" si="305"/>
        <v>14845000</v>
      </c>
      <c r="F511" s="96">
        <v>7645000</v>
      </c>
      <c r="G511" s="93">
        <v>0</v>
      </c>
      <c r="H511" s="93">
        <f t="shared" si="306"/>
        <v>7645000</v>
      </c>
      <c r="I511" s="93">
        <v>3600000</v>
      </c>
      <c r="J511" s="93">
        <v>0</v>
      </c>
      <c r="K511" s="93">
        <f t="shared" si="307"/>
        <v>3600000</v>
      </c>
      <c r="L511" s="93">
        <f t="shared" si="308"/>
        <v>11245000</v>
      </c>
      <c r="M511" s="93">
        <f t="shared" si="308"/>
        <v>0</v>
      </c>
      <c r="N511" s="93">
        <f t="shared" si="309"/>
        <v>11245000</v>
      </c>
      <c r="O511" s="94">
        <f t="shared" si="279"/>
        <v>75.749410575951501</v>
      </c>
      <c r="P511" s="94">
        <v>0</v>
      </c>
      <c r="Q511" s="94">
        <f t="shared" si="280"/>
        <v>75.749410575951501</v>
      </c>
      <c r="R511" s="93">
        <f t="shared" si="291"/>
        <v>3600000</v>
      </c>
      <c r="S511" s="95"/>
    </row>
    <row r="512" spans="1:19" s="11" customFormat="1" x14ac:dyDescent="0.2">
      <c r="A512" s="29" t="s">
        <v>383</v>
      </c>
      <c r="B512" s="30" t="s">
        <v>384</v>
      </c>
      <c r="C512" s="15">
        <v>320820000</v>
      </c>
      <c r="D512" s="15">
        <v>0</v>
      </c>
      <c r="E512" s="15">
        <f t="shared" si="305"/>
        <v>320820000</v>
      </c>
      <c r="F512" s="93">
        <v>313108800</v>
      </c>
      <c r="G512" s="93">
        <v>0</v>
      </c>
      <c r="H512" s="93">
        <f t="shared" si="306"/>
        <v>313108800</v>
      </c>
      <c r="I512" s="93">
        <v>0</v>
      </c>
      <c r="J512" s="93">
        <v>0</v>
      </c>
      <c r="K512" s="93">
        <f t="shared" si="307"/>
        <v>0</v>
      </c>
      <c r="L512" s="93">
        <f t="shared" si="308"/>
        <v>313108800</v>
      </c>
      <c r="M512" s="93">
        <f t="shared" si="308"/>
        <v>0</v>
      </c>
      <c r="N512" s="93">
        <f t="shared" si="309"/>
        <v>313108800</v>
      </c>
      <c r="O512" s="94">
        <f t="shared" si="279"/>
        <v>97.596409201421352</v>
      </c>
      <c r="P512" s="94">
        <v>0</v>
      </c>
      <c r="Q512" s="94">
        <f t="shared" si="280"/>
        <v>97.596409201421352</v>
      </c>
      <c r="R512" s="93">
        <f t="shared" si="291"/>
        <v>7711200</v>
      </c>
      <c r="S512" s="95"/>
    </row>
    <row r="513" spans="1:19" s="11" customFormat="1" x14ac:dyDescent="0.2">
      <c r="A513" s="29" t="s">
        <v>374</v>
      </c>
      <c r="B513" s="30" t="s">
        <v>375</v>
      </c>
      <c r="C513" s="15">
        <v>465540000</v>
      </c>
      <c r="D513" s="15">
        <v>0</v>
      </c>
      <c r="E513" s="15">
        <f t="shared" si="305"/>
        <v>465540000</v>
      </c>
      <c r="F513" s="96">
        <v>464744460</v>
      </c>
      <c r="G513" s="93">
        <v>0</v>
      </c>
      <c r="H513" s="93">
        <f t="shared" si="306"/>
        <v>464744460</v>
      </c>
      <c r="I513" s="93">
        <v>0</v>
      </c>
      <c r="J513" s="93">
        <v>0</v>
      </c>
      <c r="K513" s="93">
        <f t="shared" si="307"/>
        <v>0</v>
      </c>
      <c r="L513" s="93">
        <f t="shared" si="308"/>
        <v>464744460</v>
      </c>
      <c r="M513" s="93">
        <f t="shared" si="308"/>
        <v>0</v>
      </c>
      <c r="N513" s="93">
        <f t="shared" si="309"/>
        <v>464744460</v>
      </c>
      <c r="O513" s="94">
        <f t="shared" si="279"/>
        <v>99.829114576620697</v>
      </c>
      <c r="P513" s="94">
        <v>0</v>
      </c>
      <c r="Q513" s="94">
        <f t="shared" si="280"/>
        <v>99.829114576620697</v>
      </c>
      <c r="R513" s="93">
        <f t="shared" si="291"/>
        <v>795540</v>
      </c>
      <c r="S513" s="95"/>
    </row>
    <row r="514" spans="1:19" s="11" customFormat="1" x14ac:dyDescent="0.2">
      <c r="A514" s="29" t="s">
        <v>385</v>
      </c>
      <c r="B514" s="30" t="s">
        <v>386</v>
      </c>
      <c r="C514" s="15">
        <v>1768000</v>
      </c>
      <c r="D514" s="15">
        <v>0</v>
      </c>
      <c r="E514" s="15">
        <f t="shared" si="305"/>
        <v>1768000</v>
      </c>
      <c r="F514" s="96">
        <v>1764900</v>
      </c>
      <c r="G514" s="93">
        <v>0</v>
      </c>
      <c r="H514" s="93">
        <f t="shared" si="306"/>
        <v>1764900</v>
      </c>
      <c r="I514" s="93">
        <v>0</v>
      </c>
      <c r="J514" s="93">
        <v>0</v>
      </c>
      <c r="K514" s="93">
        <f t="shared" si="307"/>
        <v>0</v>
      </c>
      <c r="L514" s="93">
        <f t="shared" si="308"/>
        <v>1764900</v>
      </c>
      <c r="M514" s="93">
        <f t="shared" si="308"/>
        <v>0</v>
      </c>
      <c r="N514" s="93">
        <f t="shared" si="309"/>
        <v>1764900</v>
      </c>
      <c r="O514" s="94">
        <f t="shared" si="279"/>
        <v>99.824660633484157</v>
      </c>
      <c r="P514" s="94">
        <v>0</v>
      </c>
      <c r="Q514" s="94">
        <f t="shared" si="280"/>
        <v>99.824660633484157</v>
      </c>
      <c r="R514" s="93">
        <f t="shared" si="291"/>
        <v>3100</v>
      </c>
      <c r="S514" s="95"/>
    </row>
    <row r="515" spans="1:19" s="11" customFormat="1" x14ac:dyDescent="0.2">
      <c r="A515" s="29" t="s">
        <v>113</v>
      </c>
      <c r="B515" s="30" t="s">
        <v>91</v>
      </c>
      <c r="C515" s="15">
        <v>2875000</v>
      </c>
      <c r="D515" s="15">
        <v>0</v>
      </c>
      <c r="E515" s="15">
        <f t="shared" si="305"/>
        <v>2875000</v>
      </c>
      <c r="F515" s="93">
        <v>2675000</v>
      </c>
      <c r="G515" s="93">
        <v>0</v>
      </c>
      <c r="H515" s="93">
        <f t="shared" si="306"/>
        <v>2675000</v>
      </c>
      <c r="I515" s="93">
        <v>0</v>
      </c>
      <c r="J515" s="93">
        <v>0</v>
      </c>
      <c r="K515" s="93">
        <f t="shared" si="307"/>
        <v>0</v>
      </c>
      <c r="L515" s="93">
        <f t="shared" si="308"/>
        <v>2675000</v>
      </c>
      <c r="M515" s="93">
        <f t="shared" si="308"/>
        <v>0</v>
      </c>
      <c r="N515" s="93">
        <f t="shared" si="309"/>
        <v>2675000</v>
      </c>
      <c r="O515" s="94">
        <f t="shared" si="279"/>
        <v>93.043478260869563</v>
      </c>
      <c r="P515" s="94">
        <v>0</v>
      </c>
      <c r="Q515" s="94">
        <f t="shared" si="280"/>
        <v>93.043478260869563</v>
      </c>
      <c r="R515" s="93">
        <f t="shared" si="291"/>
        <v>200000</v>
      </c>
      <c r="S515" s="95"/>
    </row>
    <row r="516" spans="1:19" s="11" customFormat="1" x14ac:dyDescent="0.2">
      <c r="A516" s="29" t="s">
        <v>114</v>
      </c>
      <c r="B516" s="30" t="s">
        <v>93</v>
      </c>
      <c r="C516" s="15">
        <v>7500000</v>
      </c>
      <c r="D516" s="15">
        <v>0</v>
      </c>
      <c r="E516" s="15">
        <f t="shared" si="305"/>
        <v>7500000</v>
      </c>
      <c r="F516" s="93">
        <v>5779250</v>
      </c>
      <c r="G516" s="93">
        <v>0</v>
      </c>
      <c r="H516" s="93">
        <f t="shared" si="306"/>
        <v>5779250</v>
      </c>
      <c r="I516" s="93">
        <v>0</v>
      </c>
      <c r="J516" s="93">
        <v>0</v>
      </c>
      <c r="K516" s="93">
        <f t="shared" si="307"/>
        <v>0</v>
      </c>
      <c r="L516" s="93">
        <f t="shared" si="308"/>
        <v>5779250</v>
      </c>
      <c r="M516" s="93">
        <f t="shared" si="308"/>
        <v>0</v>
      </c>
      <c r="N516" s="93">
        <f t="shared" si="309"/>
        <v>5779250</v>
      </c>
      <c r="O516" s="94">
        <f t="shared" si="279"/>
        <v>77.056666666666658</v>
      </c>
      <c r="P516" s="94">
        <v>0</v>
      </c>
      <c r="Q516" s="94">
        <f t="shared" si="280"/>
        <v>77.056666666666658</v>
      </c>
      <c r="R516" s="93">
        <f t="shared" si="291"/>
        <v>1720750</v>
      </c>
      <c r="S516" s="95"/>
    </row>
    <row r="517" spans="1:19" s="11" customFormat="1" x14ac:dyDescent="0.2">
      <c r="A517" s="29" t="s">
        <v>387</v>
      </c>
      <c r="B517" s="30" t="s">
        <v>388</v>
      </c>
      <c r="C517" s="15">
        <v>13155000</v>
      </c>
      <c r="D517" s="15">
        <v>0</v>
      </c>
      <c r="E517" s="15">
        <f t="shared" si="305"/>
        <v>13155000</v>
      </c>
      <c r="F517" s="93">
        <v>12920400</v>
      </c>
      <c r="G517" s="93">
        <v>0</v>
      </c>
      <c r="H517" s="93">
        <f t="shared" si="306"/>
        <v>12920400</v>
      </c>
      <c r="I517" s="93">
        <v>0</v>
      </c>
      <c r="J517" s="93">
        <v>0</v>
      </c>
      <c r="K517" s="93">
        <f t="shared" si="307"/>
        <v>0</v>
      </c>
      <c r="L517" s="93">
        <f t="shared" si="308"/>
        <v>12920400</v>
      </c>
      <c r="M517" s="93">
        <f t="shared" si="308"/>
        <v>0</v>
      </c>
      <c r="N517" s="93">
        <f t="shared" si="309"/>
        <v>12920400</v>
      </c>
      <c r="O517" s="94">
        <f t="shared" si="279"/>
        <v>98.216647662485741</v>
      </c>
      <c r="P517" s="94">
        <v>0</v>
      </c>
      <c r="Q517" s="94">
        <f t="shared" si="280"/>
        <v>98.216647662485741</v>
      </c>
      <c r="R517" s="93">
        <f t="shared" si="291"/>
        <v>234600</v>
      </c>
      <c r="S517" s="95"/>
    </row>
    <row r="518" spans="1:19" s="11" customFormat="1" ht="18.75" customHeight="1" x14ac:dyDescent="0.2">
      <c r="A518" s="29" t="s">
        <v>227</v>
      </c>
      <c r="B518" s="30" t="s">
        <v>101</v>
      </c>
      <c r="C518" s="15">
        <v>2433000</v>
      </c>
      <c r="D518" s="15">
        <v>0</v>
      </c>
      <c r="E518" s="15">
        <f t="shared" si="305"/>
        <v>2433000</v>
      </c>
      <c r="F518" s="93">
        <v>2433000</v>
      </c>
      <c r="G518" s="93">
        <v>0</v>
      </c>
      <c r="H518" s="93">
        <f t="shared" si="306"/>
        <v>2433000</v>
      </c>
      <c r="I518" s="93">
        <v>0</v>
      </c>
      <c r="J518" s="93">
        <v>0</v>
      </c>
      <c r="K518" s="93">
        <f t="shared" si="307"/>
        <v>0</v>
      </c>
      <c r="L518" s="93">
        <f t="shared" si="308"/>
        <v>2433000</v>
      </c>
      <c r="M518" s="93">
        <f t="shared" si="308"/>
        <v>0</v>
      </c>
      <c r="N518" s="93">
        <f t="shared" si="309"/>
        <v>2433000</v>
      </c>
      <c r="O518" s="94">
        <f t="shared" si="279"/>
        <v>100</v>
      </c>
      <c r="P518" s="94">
        <v>0</v>
      </c>
      <c r="Q518" s="94">
        <f t="shared" si="280"/>
        <v>100</v>
      </c>
      <c r="R518" s="93">
        <f t="shared" si="291"/>
        <v>0</v>
      </c>
      <c r="S518" s="95"/>
    </row>
    <row r="519" spans="1:19" s="11" customFormat="1" x14ac:dyDescent="0.2">
      <c r="A519" s="29" t="s">
        <v>389</v>
      </c>
      <c r="B519" s="30" t="s">
        <v>390</v>
      </c>
      <c r="C519" s="15">
        <v>92969000</v>
      </c>
      <c r="D519" s="15">
        <v>0</v>
      </c>
      <c r="E519" s="15">
        <f t="shared" si="305"/>
        <v>92969000</v>
      </c>
      <c r="F519" s="93">
        <v>91830300</v>
      </c>
      <c r="G519" s="93">
        <v>0</v>
      </c>
      <c r="H519" s="93">
        <f t="shared" si="306"/>
        <v>91830300</v>
      </c>
      <c r="I519" s="93">
        <v>0</v>
      </c>
      <c r="J519" s="93">
        <v>0</v>
      </c>
      <c r="K519" s="93">
        <f t="shared" si="307"/>
        <v>0</v>
      </c>
      <c r="L519" s="93">
        <f t="shared" si="308"/>
        <v>91830300</v>
      </c>
      <c r="M519" s="93">
        <f t="shared" si="308"/>
        <v>0</v>
      </c>
      <c r="N519" s="93">
        <f t="shared" si="309"/>
        <v>91830300</v>
      </c>
      <c r="O519" s="94">
        <f t="shared" si="279"/>
        <v>98.775183125557987</v>
      </c>
      <c r="P519" s="94">
        <v>0</v>
      </c>
      <c r="Q519" s="94">
        <f t="shared" si="280"/>
        <v>98.775183125557987</v>
      </c>
      <c r="R519" s="93">
        <f t="shared" si="291"/>
        <v>1138700</v>
      </c>
      <c r="S519" s="95"/>
    </row>
    <row r="520" spans="1:19" s="11" customFormat="1" x14ac:dyDescent="0.2">
      <c r="A520" s="29" t="s">
        <v>326</v>
      </c>
      <c r="B520" s="30" t="s">
        <v>327</v>
      </c>
      <c r="C520" s="15">
        <v>1313950000</v>
      </c>
      <c r="D520" s="15">
        <v>0</v>
      </c>
      <c r="E520" s="15">
        <f t="shared" si="305"/>
        <v>1313950000</v>
      </c>
      <c r="F520" s="93">
        <v>722480000</v>
      </c>
      <c r="G520" s="93">
        <v>0</v>
      </c>
      <c r="H520" s="93">
        <f t="shared" si="306"/>
        <v>722480000</v>
      </c>
      <c r="I520" s="93">
        <v>107800000</v>
      </c>
      <c r="J520" s="93">
        <v>0</v>
      </c>
      <c r="K520" s="93">
        <f t="shared" si="307"/>
        <v>107800000</v>
      </c>
      <c r="L520" s="93">
        <f t="shared" si="308"/>
        <v>830280000</v>
      </c>
      <c r="M520" s="93">
        <f t="shared" si="308"/>
        <v>0</v>
      </c>
      <c r="N520" s="93">
        <f t="shared" si="309"/>
        <v>830280000</v>
      </c>
      <c r="O520" s="94">
        <f t="shared" si="279"/>
        <v>63.189619087484303</v>
      </c>
      <c r="P520" s="94">
        <v>0</v>
      </c>
      <c r="Q520" s="94">
        <f t="shared" si="280"/>
        <v>63.189619087484303</v>
      </c>
      <c r="R520" s="93">
        <f t="shared" si="291"/>
        <v>483670000</v>
      </c>
      <c r="S520" s="95"/>
    </row>
    <row r="521" spans="1:19" s="11" customFormat="1" ht="19.5" customHeight="1" x14ac:dyDescent="0.2">
      <c r="A521" s="29" t="s">
        <v>78</v>
      </c>
      <c r="B521" s="30" t="s">
        <v>79</v>
      </c>
      <c r="C521" s="15">
        <v>692000000</v>
      </c>
      <c r="D521" s="15">
        <v>0</v>
      </c>
      <c r="E521" s="15">
        <f t="shared" si="305"/>
        <v>692000000</v>
      </c>
      <c r="F521" s="93">
        <v>463071573</v>
      </c>
      <c r="G521" s="93">
        <v>0</v>
      </c>
      <c r="H521" s="93">
        <f t="shared" si="306"/>
        <v>463071573</v>
      </c>
      <c r="I521" s="93">
        <v>66620186</v>
      </c>
      <c r="J521" s="93">
        <v>0</v>
      </c>
      <c r="K521" s="93">
        <f t="shared" si="307"/>
        <v>66620186</v>
      </c>
      <c r="L521" s="93">
        <f t="shared" si="308"/>
        <v>529691759</v>
      </c>
      <c r="M521" s="93">
        <f t="shared" si="308"/>
        <v>0</v>
      </c>
      <c r="N521" s="93">
        <f t="shared" si="309"/>
        <v>529691759</v>
      </c>
      <c r="O521" s="94">
        <f t="shared" si="279"/>
        <v>76.545051878612711</v>
      </c>
      <c r="P521" s="94">
        <v>0</v>
      </c>
      <c r="Q521" s="94">
        <f t="shared" si="280"/>
        <v>76.545051878612711</v>
      </c>
      <c r="R521" s="93">
        <f t="shared" si="291"/>
        <v>162308241</v>
      </c>
      <c r="S521" s="95"/>
    </row>
    <row r="522" spans="1:19" s="11" customFormat="1" x14ac:dyDescent="0.2">
      <c r="A522" s="29" t="s">
        <v>391</v>
      </c>
      <c r="B522" s="30" t="s">
        <v>392</v>
      </c>
      <c r="C522" s="15">
        <v>12432000</v>
      </c>
      <c r="D522" s="15">
        <v>0</v>
      </c>
      <c r="E522" s="15">
        <f t="shared" si="305"/>
        <v>12432000</v>
      </c>
      <c r="F522" s="96">
        <v>12432000</v>
      </c>
      <c r="G522" s="93">
        <v>0</v>
      </c>
      <c r="H522" s="93">
        <f t="shared" si="306"/>
        <v>12432000</v>
      </c>
      <c r="I522" s="93">
        <v>0</v>
      </c>
      <c r="J522" s="93">
        <v>0</v>
      </c>
      <c r="K522" s="93">
        <f t="shared" si="307"/>
        <v>0</v>
      </c>
      <c r="L522" s="93">
        <f t="shared" si="308"/>
        <v>12432000</v>
      </c>
      <c r="M522" s="93">
        <f t="shared" si="308"/>
        <v>0</v>
      </c>
      <c r="N522" s="93">
        <f t="shared" si="309"/>
        <v>12432000</v>
      </c>
      <c r="O522" s="94">
        <f t="shared" si="279"/>
        <v>100</v>
      </c>
      <c r="P522" s="94">
        <v>0</v>
      </c>
      <c r="Q522" s="94">
        <f t="shared" si="280"/>
        <v>100</v>
      </c>
      <c r="R522" s="93">
        <f t="shared" si="291"/>
        <v>0</v>
      </c>
      <c r="S522" s="95"/>
    </row>
    <row r="523" spans="1:19" x14ac:dyDescent="0.2">
      <c r="A523" s="186" t="s">
        <v>393</v>
      </c>
      <c r="B523" s="120" t="s">
        <v>394</v>
      </c>
      <c r="C523" s="187">
        <v>16896000</v>
      </c>
      <c r="D523" s="15">
        <v>0</v>
      </c>
      <c r="E523" s="15">
        <f t="shared" si="305"/>
        <v>16896000</v>
      </c>
      <c r="F523" s="96">
        <v>16872000</v>
      </c>
      <c r="G523" s="93">
        <v>0</v>
      </c>
      <c r="H523" s="93">
        <f t="shared" si="306"/>
        <v>16872000</v>
      </c>
      <c r="I523" s="93">
        <v>0</v>
      </c>
      <c r="J523" s="93">
        <v>0</v>
      </c>
      <c r="K523" s="93">
        <f t="shared" si="307"/>
        <v>0</v>
      </c>
      <c r="L523" s="93">
        <f t="shared" si="308"/>
        <v>16872000</v>
      </c>
      <c r="M523" s="93">
        <f t="shared" si="308"/>
        <v>0</v>
      </c>
      <c r="N523" s="93">
        <f t="shared" si="309"/>
        <v>16872000</v>
      </c>
      <c r="O523" s="94">
        <f t="shared" si="279"/>
        <v>99.857954545454547</v>
      </c>
      <c r="P523" s="94">
        <v>0</v>
      </c>
      <c r="Q523" s="94">
        <f t="shared" si="280"/>
        <v>99.857954545454547</v>
      </c>
      <c r="R523" s="93">
        <f t="shared" si="291"/>
        <v>24000</v>
      </c>
      <c r="S523" s="58"/>
    </row>
    <row r="524" spans="1:19" x14ac:dyDescent="0.2">
      <c r="A524" s="188" t="s">
        <v>137</v>
      </c>
      <c r="B524" s="188" t="s">
        <v>138</v>
      </c>
      <c r="C524" s="93">
        <v>12121200</v>
      </c>
      <c r="D524" s="15">
        <v>0</v>
      </c>
      <c r="E524" s="15">
        <f t="shared" si="305"/>
        <v>12121200</v>
      </c>
      <c r="F524" s="96">
        <v>11953368</v>
      </c>
      <c r="G524" s="93">
        <v>0</v>
      </c>
      <c r="H524" s="93">
        <f t="shared" si="306"/>
        <v>11953368</v>
      </c>
      <c r="I524" s="93">
        <v>0</v>
      </c>
      <c r="J524" s="93">
        <v>0</v>
      </c>
      <c r="K524" s="93">
        <f t="shared" si="307"/>
        <v>0</v>
      </c>
      <c r="L524" s="93">
        <f t="shared" si="308"/>
        <v>11953368</v>
      </c>
      <c r="M524" s="93">
        <f t="shared" si="308"/>
        <v>0</v>
      </c>
      <c r="N524" s="93">
        <f t="shared" si="309"/>
        <v>11953368</v>
      </c>
      <c r="O524" s="94">
        <f t="shared" si="279"/>
        <v>98.615384615384613</v>
      </c>
      <c r="P524" s="94">
        <v>0</v>
      </c>
      <c r="Q524" s="94">
        <f t="shared" si="280"/>
        <v>98.615384615384613</v>
      </c>
      <c r="R524" s="93">
        <f t="shared" si="291"/>
        <v>167832</v>
      </c>
      <c r="S524" s="58"/>
    </row>
    <row r="525" spans="1:19" x14ac:dyDescent="0.2">
      <c r="A525" s="188" t="s">
        <v>143</v>
      </c>
      <c r="B525" s="188" t="s">
        <v>144</v>
      </c>
      <c r="C525" s="93">
        <v>2596000</v>
      </c>
      <c r="D525" s="15">
        <v>0</v>
      </c>
      <c r="E525" s="15">
        <f t="shared" si="305"/>
        <v>2596000</v>
      </c>
      <c r="F525" s="96">
        <v>2586300</v>
      </c>
      <c r="G525" s="93">
        <v>0</v>
      </c>
      <c r="H525" s="93">
        <f t="shared" si="306"/>
        <v>2586300</v>
      </c>
      <c r="I525" s="93">
        <v>0</v>
      </c>
      <c r="J525" s="93">
        <v>0</v>
      </c>
      <c r="K525" s="93">
        <f t="shared" si="307"/>
        <v>0</v>
      </c>
      <c r="L525" s="93">
        <f t="shared" si="308"/>
        <v>2586300</v>
      </c>
      <c r="M525" s="93">
        <f t="shared" si="308"/>
        <v>0</v>
      </c>
      <c r="N525" s="93">
        <f t="shared" si="309"/>
        <v>2586300</v>
      </c>
      <c r="O525" s="94">
        <f t="shared" si="279"/>
        <v>99.626348228043142</v>
      </c>
      <c r="P525" s="94">
        <v>0</v>
      </c>
      <c r="Q525" s="94">
        <f t="shared" si="280"/>
        <v>99.626348228043142</v>
      </c>
      <c r="R525" s="93">
        <f t="shared" si="291"/>
        <v>9700</v>
      </c>
      <c r="S525" s="58"/>
    </row>
    <row r="526" spans="1:19" x14ac:dyDescent="0.2">
      <c r="B526" s="40"/>
      <c r="C526" s="41"/>
      <c r="D526" s="41"/>
      <c r="E526" s="41"/>
    </row>
    <row r="527" spans="1:19" x14ac:dyDescent="0.2">
      <c r="B527" s="268"/>
      <c r="C527" s="268"/>
      <c r="D527" s="268"/>
      <c r="E527" s="268"/>
      <c r="F527" s="268"/>
      <c r="G527" s="268"/>
      <c r="H527" s="268"/>
      <c r="I527" s="268"/>
      <c r="J527" s="42"/>
      <c r="K527" s="42"/>
    </row>
    <row r="528" spans="1:19" x14ac:dyDescent="0.2">
      <c r="B528" s="43"/>
      <c r="C528" s="44"/>
      <c r="D528" s="44"/>
      <c r="E528" s="44"/>
      <c r="F528" s="45"/>
      <c r="G528" s="45"/>
      <c r="H528" s="45"/>
      <c r="I528" s="45"/>
      <c r="J528" s="45"/>
      <c r="K528" s="45"/>
    </row>
    <row r="529" spans="2:11" x14ac:dyDescent="0.2">
      <c r="B529" s="43"/>
      <c r="C529" s="44"/>
      <c r="D529" s="44"/>
      <c r="E529" s="44"/>
      <c r="F529" s="45"/>
      <c r="G529" s="45"/>
      <c r="H529" s="45"/>
      <c r="I529" s="45"/>
      <c r="J529" s="45"/>
      <c r="K529" s="45"/>
    </row>
    <row r="530" spans="2:11" x14ac:dyDescent="0.2">
      <c r="B530" s="43"/>
      <c r="C530" s="44"/>
      <c r="D530" s="44"/>
      <c r="E530" s="44"/>
      <c r="F530" s="45"/>
      <c r="G530" s="45"/>
      <c r="H530" s="45"/>
      <c r="I530" s="45"/>
      <c r="J530" s="45"/>
      <c r="K530" s="45"/>
    </row>
    <row r="531" spans="2:11" x14ac:dyDescent="0.2">
      <c r="B531" s="43"/>
      <c r="C531" s="44"/>
      <c r="D531" s="44"/>
      <c r="E531" s="44"/>
      <c r="F531" s="45"/>
      <c r="G531" s="45"/>
      <c r="H531" s="45"/>
      <c r="I531" s="45"/>
      <c r="J531" s="45"/>
      <c r="K531" s="45"/>
    </row>
    <row r="532" spans="2:11" x14ac:dyDescent="0.2">
      <c r="B532" s="267"/>
      <c r="C532" s="267"/>
      <c r="D532" s="267"/>
      <c r="E532" s="267"/>
      <c r="F532" s="267"/>
      <c r="G532" s="267"/>
      <c r="H532" s="267"/>
      <c r="I532" s="267"/>
      <c r="J532" s="46"/>
      <c r="K532" s="46"/>
    </row>
    <row r="533" spans="2:11" x14ac:dyDescent="0.2">
      <c r="B533" s="268"/>
      <c r="C533" s="268"/>
      <c r="D533" s="268"/>
      <c r="E533" s="268"/>
      <c r="F533" s="268"/>
      <c r="G533" s="268"/>
      <c r="H533" s="268"/>
      <c r="I533" s="268"/>
      <c r="J533" s="42"/>
      <c r="K533" s="42"/>
    </row>
    <row r="534" spans="2:11" x14ac:dyDescent="0.2">
      <c r="B534" s="47"/>
      <c r="C534" s="48"/>
      <c r="D534" s="48"/>
      <c r="E534" s="48"/>
      <c r="F534" s="3"/>
      <c r="G534" s="3"/>
      <c r="H534" s="3"/>
    </row>
    <row r="535" spans="2:11" x14ac:dyDescent="0.2">
      <c r="B535" s="49"/>
      <c r="C535" s="50"/>
      <c r="D535" s="50"/>
      <c r="E535" s="50"/>
    </row>
    <row r="536" spans="2:11" x14ac:dyDescent="0.2">
      <c r="B536" s="51"/>
      <c r="C536" s="52"/>
      <c r="D536" s="52"/>
      <c r="E536" s="52"/>
    </row>
  </sheetData>
  <mergeCells count="18">
    <mergeCell ref="L11:N11"/>
    <mergeCell ref="B527:I527"/>
    <mergeCell ref="A1:R1"/>
    <mergeCell ref="A2:R2"/>
    <mergeCell ref="A3:R3"/>
    <mergeCell ref="A10:A12"/>
    <mergeCell ref="B10:B12"/>
    <mergeCell ref="C10:E10"/>
    <mergeCell ref="F10:N10"/>
    <mergeCell ref="O10:Q11"/>
    <mergeCell ref="R10:R12"/>
    <mergeCell ref="C11:C12"/>
    <mergeCell ref="B532:I532"/>
    <mergeCell ref="B533:I533"/>
    <mergeCell ref="D11:D12"/>
    <mergeCell ref="E11:E12"/>
    <mergeCell ref="F11:H11"/>
    <mergeCell ref="I11:K11"/>
  </mergeCells>
  <pageMargins left="0.27559055118110237" right="0.59055118110236227" top="0.35433070866141736" bottom="0.70866141732283472" header="0.51181102362204722" footer="0"/>
  <pageSetup paperSize="5" scale="35" firstPageNumber="0" orientation="landscape" useFirstPageNumber="1" horizontalDpi="300" verticalDpi="300" r:id="rId1"/>
  <headerFooter>
    <oddFooter>&amp;C&amp;P</oddFooter>
  </headerFooter>
  <rowBreaks count="12" manualBreakCount="12">
    <brk id="50" max="17" man="1"/>
    <brk id="90" max="17" man="1"/>
    <brk id="123" max="17" man="1"/>
    <brk id="157" max="17" man="1"/>
    <brk id="233" max="17" man="1"/>
    <brk id="272" max="17" man="1"/>
    <brk id="321" max="17" man="1"/>
    <brk id="356" max="17" man="1"/>
    <brk id="397" max="17" man="1"/>
    <brk id="433" max="17" man="1"/>
    <brk id="471" max="17" man="1"/>
    <brk id="506" max="17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Kendali Global</vt:lpstr>
      <vt:lpstr>Kendali Rekening</vt:lpstr>
      <vt:lpstr>'Kendali Global'!Print_Area</vt:lpstr>
      <vt:lpstr>'Kendali Rekening'!Print_Area</vt:lpstr>
      <vt:lpstr>'Kendali Global'!Print_Titles</vt:lpstr>
      <vt:lpstr>'Kendali Rekening'!Print_Titles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2023-08-31T01:02:36Z</cp:lastPrinted>
  <dcterms:created xsi:type="dcterms:W3CDTF">2023-06-13T07:58:02Z</dcterms:created>
  <dcterms:modified xsi:type="dcterms:W3CDTF">2023-09-15T03:27:15Z</dcterms:modified>
</cp:coreProperties>
</file>